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Záloha kľúč 1.12.2017\Jakubany - v.o. § 117 ZoVO, Chodník N.Ľubovňa - Jakubany (MAS) 10 2019\"/>
    </mc:Choice>
  </mc:AlternateContent>
  <xr:revisionPtr revIDLastSave="0" documentId="13_ncr:1_{FBD8372A-65FC-4CDD-B8A9-51E91AE68589}" xr6:coauthVersionLast="45" xr6:coauthVersionMax="45" xr10:uidLastSave="{00000000-0000-0000-0000-000000000000}"/>
  <bookViews>
    <workbookView xWindow="11055" yWindow="975" windowWidth="17640" windowHeight="14550" xr2:uid="{00000000-000D-0000-FFFF-FFFF00000000}"/>
  </bookViews>
  <sheets>
    <sheet name="Rekapitulácia stavby" sheetId="1" r:id="rId1"/>
    <sheet name="30.1 - Chodník JKB" sheetId="2" r:id="rId2"/>
  </sheets>
  <definedNames>
    <definedName name="_xlnm._FilterDatabase" localSheetId="1" hidden="1">'30.1 - Chodník JKB'!$C$123:$K$170</definedName>
    <definedName name="_xlnm.Print_Titles" localSheetId="1">'30.1 - Chodník JKB'!$123:$123</definedName>
    <definedName name="_xlnm.Print_Titles" localSheetId="0">'Rekapitulácia stavby'!$92:$92</definedName>
    <definedName name="_xlnm.Print_Area" localSheetId="1">'30.1 - Chodník JKB'!$C$4:$J$76,'30.1 - Chodník JKB'!$C$82:$J$105,'30.1 - Chodník JKB'!$C$111:$K$171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1" i="2" l="1"/>
  <c r="J120" i="2"/>
  <c r="J118" i="2"/>
  <c r="F121" i="2"/>
  <c r="F120" i="2"/>
  <c r="E118" i="2"/>
  <c r="E116" i="2"/>
  <c r="E114" i="2"/>
  <c r="J92" i="2"/>
  <c r="J91" i="2"/>
  <c r="J89" i="2"/>
  <c r="F92" i="2"/>
  <c r="F91" i="2"/>
  <c r="E89" i="2"/>
  <c r="E87" i="2"/>
  <c r="E85" i="2"/>
  <c r="J15" i="2"/>
  <c r="J14" i="2"/>
  <c r="E21" i="2"/>
  <c r="E13" i="2"/>
  <c r="E9" i="2"/>
  <c r="D96" i="1"/>
  <c r="H90" i="1"/>
  <c r="AJ90" i="1"/>
  <c r="AJ89" i="1"/>
  <c r="AJ87" i="1"/>
  <c r="K87" i="1"/>
  <c r="K84" i="1"/>
  <c r="K86" i="1"/>
  <c r="E24" i="2" l="1"/>
  <c r="E18" i="2"/>
  <c r="E15" i="2"/>
  <c r="D95" i="1"/>
  <c r="H89" i="1"/>
  <c r="J37" i="2" l="1"/>
  <c r="J36" i="2"/>
  <c r="AY95" i="1"/>
  <c r="J35" i="2"/>
  <c r="AX95" i="1" s="1"/>
  <c r="BI170" i="2"/>
  <c r="BH170" i="2"/>
  <c r="BG170" i="2"/>
  <c r="BE170" i="2"/>
  <c r="T170" i="2"/>
  <c r="T169" i="2" s="1"/>
  <c r="R170" i="2"/>
  <c r="R169" i="2" s="1"/>
  <c r="P170" i="2"/>
  <c r="P169" i="2" s="1"/>
  <c r="BK170" i="2"/>
  <c r="BK169" i="2" s="1"/>
  <c r="J170" i="2"/>
  <c r="BI168" i="2"/>
  <c r="BH168" i="2"/>
  <c r="BG168" i="2"/>
  <c r="BE168" i="2"/>
  <c r="T168" i="2"/>
  <c r="R168" i="2"/>
  <c r="P168" i="2"/>
  <c r="BK168" i="2"/>
  <c r="J168" i="2"/>
  <c r="BF168" i="2" s="1"/>
  <c r="BI167" i="2"/>
  <c r="BH167" i="2"/>
  <c r="BG167" i="2"/>
  <c r="BE167" i="2"/>
  <c r="T167" i="2"/>
  <c r="R167" i="2"/>
  <c r="P167" i="2"/>
  <c r="BK167" i="2"/>
  <c r="J167" i="2"/>
  <c r="BF167" i="2" s="1"/>
  <c r="BI166" i="2"/>
  <c r="BH166" i="2"/>
  <c r="BG166" i="2"/>
  <c r="BE166" i="2"/>
  <c r="T166" i="2"/>
  <c r="R166" i="2"/>
  <c r="P166" i="2"/>
  <c r="BK166" i="2"/>
  <c r="J166" i="2"/>
  <c r="BF166" i="2" s="1"/>
  <c r="BI165" i="2"/>
  <c r="BH165" i="2"/>
  <c r="BG165" i="2"/>
  <c r="BE165" i="2"/>
  <c r="T165" i="2"/>
  <c r="R165" i="2"/>
  <c r="P165" i="2"/>
  <c r="BK165" i="2"/>
  <c r="J165" i="2"/>
  <c r="BI163" i="2"/>
  <c r="BH163" i="2"/>
  <c r="BG163" i="2"/>
  <c r="BE163" i="2"/>
  <c r="T163" i="2"/>
  <c r="R163" i="2"/>
  <c r="P163" i="2"/>
  <c r="BK163" i="2"/>
  <c r="J163" i="2"/>
  <c r="BF163" i="2" s="1"/>
  <c r="BI162" i="2"/>
  <c r="BH162" i="2"/>
  <c r="BG162" i="2"/>
  <c r="BE162" i="2"/>
  <c r="T162" i="2"/>
  <c r="R162" i="2"/>
  <c r="P162" i="2"/>
  <c r="BK162" i="2"/>
  <c r="J162" i="2"/>
  <c r="BF162" i="2" s="1"/>
  <c r="BI161" i="2"/>
  <c r="BH161" i="2"/>
  <c r="BG161" i="2"/>
  <c r="BE161" i="2"/>
  <c r="T161" i="2"/>
  <c r="R161" i="2"/>
  <c r="P161" i="2"/>
  <c r="BK161" i="2"/>
  <c r="J161" i="2"/>
  <c r="BF161" i="2" s="1"/>
  <c r="BI160" i="2"/>
  <c r="BH160" i="2"/>
  <c r="BG160" i="2"/>
  <c r="BE160" i="2"/>
  <c r="T160" i="2"/>
  <c r="R160" i="2"/>
  <c r="P160" i="2"/>
  <c r="BK160" i="2"/>
  <c r="J160" i="2"/>
  <c r="BF160" i="2" s="1"/>
  <c r="BI159" i="2"/>
  <c r="BH159" i="2"/>
  <c r="BG159" i="2"/>
  <c r="BE159" i="2"/>
  <c r="T159" i="2"/>
  <c r="R159" i="2"/>
  <c r="P159" i="2"/>
  <c r="BK159" i="2"/>
  <c r="J159" i="2"/>
  <c r="BF159" i="2" s="1"/>
  <c r="BI158" i="2"/>
  <c r="BH158" i="2"/>
  <c r="BG158" i="2"/>
  <c r="BE158" i="2"/>
  <c r="T158" i="2"/>
  <c r="R158" i="2"/>
  <c r="P158" i="2"/>
  <c r="BK158" i="2"/>
  <c r="J158" i="2"/>
  <c r="BI156" i="2"/>
  <c r="BH156" i="2"/>
  <c r="BG156" i="2"/>
  <c r="BE156" i="2"/>
  <c r="T156" i="2"/>
  <c r="R156" i="2"/>
  <c r="P156" i="2"/>
  <c r="BK156" i="2"/>
  <c r="J156" i="2"/>
  <c r="BF156" i="2" s="1"/>
  <c r="BI155" i="2"/>
  <c r="BH155" i="2"/>
  <c r="BG155" i="2"/>
  <c r="BE155" i="2"/>
  <c r="T155" i="2"/>
  <c r="R155" i="2"/>
  <c r="P155" i="2"/>
  <c r="BK155" i="2"/>
  <c r="J155" i="2"/>
  <c r="BF155" i="2" s="1"/>
  <c r="BI154" i="2"/>
  <c r="BH154" i="2"/>
  <c r="BG154" i="2"/>
  <c r="BE154" i="2"/>
  <c r="T154" i="2"/>
  <c r="R154" i="2"/>
  <c r="P154" i="2"/>
  <c r="BK154" i="2"/>
  <c r="J154" i="2"/>
  <c r="BF154" i="2" s="1"/>
  <c r="BI153" i="2"/>
  <c r="BH153" i="2"/>
  <c r="BG153" i="2"/>
  <c r="BE153" i="2"/>
  <c r="T153" i="2"/>
  <c r="R153" i="2"/>
  <c r="P153" i="2"/>
  <c r="BK153" i="2"/>
  <c r="J153" i="2"/>
  <c r="BF153" i="2" s="1"/>
  <c r="BI152" i="2"/>
  <c r="BH152" i="2"/>
  <c r="BG152" i="2"/>
  <c r="BE152" i="2"/>
  <c r="T152" i="2"/>
  <c r="R152" i="2"/>
  <c r="P152" i="2"/>
  <c r="BK152" i="2"/>
  <c r="J152" i="2"/>
  <c r="BI150" i="2"/>
  <c r="BH150" i="2"/>
  <c r="BG150" i="2"/>
  <c r="BE150" i="2"/>
  <c r="T150" i="2"/>
  <c r="R150" i="2"/>
  <c r="P150" i="2"/>
  <c r="BK150" i="2"/>
  <c r="J150" i="2"/>
  <c r="BF150" i="2" s="1"/>
  <c r="BI149" i="2"/>
  <c r="BH149" i="2"/>
  <c r="BG149" i="2"/>
  <c r="BE149" i="2"/>
  <c r="T149" i="2"/>
  <c r="R149" i="2"/>
  <c r="P149" i="2"/>
  <c r="BK149" i="2"/>
  <c r="J149" i="2"/>
  <c r="BF149" i="2" s="1"/>
  <c r="BI148" i="2"/>
  <c r="BH148" i="2"/>
  <c r="BG148" i="2"/>
  <c r="BE148" i="2"/>
  <c r="T148" i="2"/>
  <c r="R148" i="2"/>
  <c r="P148" i="2"/>
  <c r="BK148" i="2"/>
  <c r="J148" i="2"/>
  <c r="BF148" i="2" s="1"/>
  <c r="BI147" i="2"/>
  <c r="BH147" i="2"/>
  <c r="BG147" i="2"/>
  <c r="BE147" i="2"/>
  <c r="T147" i="2"/>
  <c r="R147" i="2"/>
  <c r="P147" i="2"/>
  <c r="BK147" i="2"/>
  <c r="J147" i="2"/>
  <c r="BF147" i="2" s="1"/>
  <c r="BI146" i="2"/>
  <c r="BH146" i="2"/>
  <c r="BG146" i="2"/>
  <c r="BE146" i="2"/>
  <c r="T146" i="2"/>
  <c r="R146" i="2"/>
  <c r="P146" i="2"/>
  <c r="BK146" i="2"/>
  <c r="J146" i="2"/>
  <c r="BI144" i="2"/>
  <c r="BH144" i="2"/>
  <c r="BG144" i="2"/>
  <c r="BE144" i="2"/>
  <c r="T144" i="2"/>
  <c r="T143" i="2" s="1"/>
  <c r="R144" i="2"/>
  <c r="R143" i="2" s="1"/>
  <c r="P144" i="2"/>
  <c r="P143" i="2" s="1"/>
  <c r="BK144" i="2"/>
  <c r="BK143" i="2" s="1"/>
  <c r="J144" i="2"/>
  <c r="BI142" i="2"/>
  <c r="BH142" i="2"/>
  <c r="BG142" i="2"/>
  <c r="BE142" i="2"/>
  <c r="T142" i="2"/>
  <c r="R142" i="2"/>
  <c r="P142" i="2"/>
  <c r="BK142" i="2"/>
  <c r="J142" i="2"/>
  <c r="BF142" i="2" s="1"/>
  <c r="BI141" i="2"/>
  <c r="BH141" i="2"/>
  <c r="BG141" i="2"/>
  <c r="BE141" i="2"/>
  <c r="T141" i="2"/>
  <c r="R141" i="2"/>
  <c r="P141" i="2"/>
  <c r="BK141" i="2"/>
  <c r="J141" i="2"/>
  <c r="BF141" i="2" s="1"/>
  <c r="BI140" i="2"/>
  <c r="BH140" i="2"/>
  <c r="BG140" i="2"/>
  <c r="BE140" i="2"/>
  <c r="T140" i="2"/>
  <c r="R140" i="2"/>
  <c r="P140" i="2"/>
  <c r="BK140" i="2"/>
  <c r="J140" i="2"/>
  <c r="BF140" i="2" s="1"/>
  <c r="BI139" i="2"/>
  <c r="BH139" i="2"/>
  <c r="BG139" i="2"/>
  <c r="BE139" i="2"/>
  <c r="T139" i="2"/>
  <c r="R139" i="2"/>
  <c r="P139" i="2"/>
  <c r="BK139" i="2"/>
  <c r="J139" i="2"/>
  <c r="BF139" i="2" s="1"/>
  <c r="BI138" i="2"/>
  <c r="BH138" i="2"/>
  <c r="BG138" i="2"/>
  <c r="BE138" i="2"/>
  <c r="T138" i="2"/>
  <c r="R138" i="2"/>
  <c r="P138" i="2"/>
  <c r="BK138" i="2"/>
  <c r="J138" i="2"/>
  <c r="BF138" i="2" s="1"/>
  <c r="BI137" i="2"/>
  <c r="BH137" i="2"/>
  <c r="BG137" i="2"/>
  <c r="BE137" i="2"/>
  <c r="T137" i="2"/>
  <c r="R137" i="2"/>
  <c r="P137" i="2"/>
  <c r="BK137" i="2"/>
  <c r="J137" i="2"/>
  <c r="BF137" i="2" s="1"/>
  <c r="BI136" i="2"/>
  <c r="BH136" i="2"/>
  <c r="BG136" i="2"/>
  <c r="BE136" i="2"/>
  <c r="T136" i="2"/>
  <c r="R136" i="2"/>
  <c r="P136" i="2"/>
  <c r="BK136" i="2"/>
  <c r="J136" i="2"/>
  <c r="BF136" i="2" s="1"/>
  <c r="BI135" i="2"/>
  <c r="BH135" i="2"/>
  <c r="BG135" i="2"/>
  <c r="BE135" i="2"/>
  <c r="T135" i="2"/>
  <c r="R135" i="2"/>
  <c r="P135" i="2"/>
  <c r="BK135" i="2"/>
  <c r="J135" i="2"/>
  <c r="BF135" i="2" s="1"/>
  <c r="BI134" i="2"/>
  <c r="BH134" i="2"/>
  <c r="BG134" i="2"/>
  <c r="BE134" i="2"/>
  <c r="T134" i="2"/>
  <c r="R134" i="2"/>
  <c r="P134" i="2"/>
  <c r="BK134" i="2"/>
  <c r="J134" i="2"/>
  <c r="BF134" i="2" s="1"/>
  <c r="BI133" i="2"/>
  <c r="BH133" i="2"/>
  <c r="BG133" i="2"/>
  <c r="BE133" i="2"/>
  <c r="T133" i="2"/>
  <c r="R133" i="2"/>
  <c r="P133" i="2"/>
  <c r="BK133" i="2"/>
  <c r="J133" i="2"/>
  <c r="BF133" i="2" s="1"/>
  <c r="BI132" i="2"/>
  <c r="BH132" i="2"/>
  <c r="BG132" i="2"/>
  <c r="BE132" i="2"/>
  <c r="T132" i="2"/>
  <c r="R132" i="2"/>
  <c r="P132" i="2"/>
  <c r="BK132" i="2"/>
  <c r="J132" i="2"/>
  <c r="BF132" i="2" s="1"/>
  <c r="BI131" i="2"/>
  <c r="BH131" i="2"/>
  <c r="BG131" i="2"/>
  <c r="BE131" i="2"/>
  <c r="T131" i="2"/>
  <c r="R131" i="2"/>
  <c r="P131" i="2"/>
  <c r="BK131" i="2"/>
  <c r="J131" i="2"/>
  <c r="BF131" i="2" s="1"/>
  <c r="BI130" i="2"/>
  <c r="BH130" i="2"/>
  <c r="BG130" i="2"/>
  <c r="BE130" i="2"/>
  <c r="T130" i="2"/>
  <c r="R130" i="2"/>
  <c r="P130" i="2"/>
  <c r="BK130" i="2"/>
  <c r="J130" i="2"/>
  <c r="BF130" i="2" s="1"/>
  <c r="BI129" i="2"/>
  <c r="BH129" i="2"/>
  <c r="BG129" i="2"/>
  <c r="BE129" i="2"/>
  <c r="T129" i="2"/>
  <c r="R129" i="2"/>
  <c r="P129" i="2"/>
  <c r="BK129" i="2"/>
  <c r="J129" i="2"/>
  <c r="BF129" i="2" s="1"/>
  <c r="BI128" i="2"/>
  <c r="BH128" i="2"/>
  <c r="BG128" i="2"/>
  <c r="BE128" i="2"/>
  <c r="T128" i="2"/>
  <c r="R128" i="2"/>
  <c r="P128" i="2"/>
  <c r="BK128" i="2"/>
  <c r="J128" i="2"/>
  <c r="BF128" i="2" s="1"/>
  <c r="BI127" i="2"/>
  <c r="BH127" i="2"/>
  <c r="BG127" i="2"/>
  <c r="BE127" i="2"/>
  <c r="T127" i="2"/>
  <c r="R127" i="2"/>
  <c r="P127" i="2"/>
  <c r="BK127" i="2"/>
  <c r="J127" i="2"/>
  <c r="F89" i="2"/>
  <c r="J24" i="2"/>
  <c r="J23" i="2"/>
  <c r="J21" i="2"/>
  <c r="J20" i="2"/>
  <c r="J18" i="2"/>
  <c r="J17" i="2"/>
  <c r="J12" i="2"/>
  <c r="E7" i="2"/>
  <c r="AS94" i="1"/>
  <c r="K85" i="1"/>
  <c r="BF152" i="2" l="1"/>
  <c r="J151" i="2"/>
  <c r="BF158" i="2"/>
  <c r="J157" i="2"/>
  <c r="BF127" i="2"/>
  <c r="J126" i="2"/>
  <c r="BF144" i="2"/>
  <c r="J143" i="2"/>
  <c r="J99" i="2"/>
  <c r="BF146" i="2"/>
  <c r="J145" i="2"/>
  <c r="BF165" i="2"/>
  <c r="J164" i="2"/>
  <c r="BF170" i="2"/>
  <c r="J169" i="2"/>
  <c r="J104" i="2" s="1"/>
  <c r="R151" i="2"/>
  <c r="R145" i="2"/>
  <c r="P145" i="2"/>
  <c r="R157" i="2"/>
  <c r="P157" i="2"/>
  <c r="T126" i="2"/>
  <c r="BK151" i="2"/>
  <c r="J101" i="2" s="1"/>
  <c r="BK145" i="2"/>
  <c r="J100" i="2" s="1"/>
  <c r="BK157" i="2"/>
  <c r="J102" i="2" s="1"/>
  <c r="J33" i="2"/>
  <c r="AV95" i="1" s="1"/>
  <c r="F36" i="2"/>
  <c r="BC95" i="1" s="1"/>
  <c r="BC94" i="1" s="1"/>
  <c r="W32" i="1" s="1"/>
  <c r="R164" i="2"/>
  <c r="BK126" i="2"/>
  <c r="J98" i="2" s="1"/>
  <c r="T151" i="2"/>
  <c r="P126" i="2"/>
  <c r="F33" i="2"/>
  <c r="AZ95" i="1" s="1"/>
  <c r="AZ94" i="1" s="1"/>
  <c r="AV94" i="1" s="1"/>
  <c r="F37" i="2"/>
  <c r="BD95" i="1" s="1"/>
  <c r="BD94" i="1" s="1"/>
  <c r="W33" i="1" s="1"/>
  <c r="P151" i="2"/>
  <c r="BK164" i="2"/>
  <c r="J103" i="2" s="1"/>
  <c r="T164" i="2"/>
  <c r="P164" i="2"/>
  <c r="R126" i="2"/>
  <c r="F35" i="2"/>
  <c r="BB95" i="1" s="1"/>
  <c r="BB94" i="1" s="1"/>
  <c r="AX94" i="1" s="1"/>
  <c r="T145" i="2"/>
  <c r="T157" i="2"/>
  <c r="J125" i="2" l="1"/>
  <c r="J124" i="2" s="1"/>
  <c r="W31" i="1"/>
  <c r="W29" i="1"/>
  <c r="T125" i="2"/>
  <c r="T124" i="2" s="1"/>
  <c r="AY94" i="1"/>
  <c r="R125" i="2"/>
  <c r="R124" i="2" s="1"/>
  <c r="P125" i="2"/>
  <c r="P124" i="2" s="1"/>
  <c r="AU95" i="1" s="1"/>
  <c r="AU94" i="1" s="1"/>
  <c r="BK125" i="2"/>
  <c r="J97" i="2" s="1"/>
  <c r="AK29" i="1"/>
  <c r="BK124" i="2" l="1"/>
  <c r="J30" i="2" s="1"/>
  <c r="F34" i="2" l="1"/>
  <c r="J96" i="2"/>
  <c r="AG95" i="1"/>
  <c r="J34" i="2" l="1"/>
  <c r="BA95" i="1"/>
  <c r="BA94" i="1" s="1"/>
  <c r="AG94" i="1"/>
  <c r="W30" i="1" l="1"/>
  <c r="AW94" i="1"/>
  <c r="AW95" i="1"/>
  <c r="AT95" i="1" s="1"/>
  <c r="AN95" i="1" s="1"/>
  <c r="J39" i="2"/>
  <c r="AK26" i="1"/>
  <c r="AK30" i="1" l="1"/>
  <c r="AT94" i="1"/>
  <c r="AN94" i="1" s="1"/>
  <c r="AK35" i="1"/>
</calcChain>
</file>

<file path=xl/sharedStrings.xml><?xml version="1.0" encoding="utf-8"?>
<sst xmlns="http://schemas.openxmlformats.org/spreadsheetml/2006/main" count="834" uniqueCount="247">
  <si>
    <t>Export Komplet</t>
  </si>
  <si>
    <t/>
  </si>
  <si>
    <t>2.0</t>
  </si>
  <si>
    <t>False</t>
  </si>
  <si>
    <t>{5391f38e-ad81-407d-91fa-101d0a60bc74}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</si>
  <si>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</si>
  <si>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</si>
  <si>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</si>
  <si>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</si>
  <si>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</si>
  <si>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</si>
  <si>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</si>
  <si>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</si>
  <si>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</si>
  <si>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</si>
  <si>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</si>
  <si>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</si>
  <si>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</si>
  <si>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</si>
  <si>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</si>
  <si>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</si>
  <si>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</si>
  <si>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</si>
  <si>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</si>
  <si>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</si>
  <si>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</si>
  <si>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</si>
  <si>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</si>
  <si>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</si>
  <si>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</si>
  <si>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</si>
  <si>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</si>
  <si>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</si>
  <si>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</si>
  <si>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</si>
  <si>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</si>
  <si>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</si>
  <si>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</si>
  <si>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</si>
  <si>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</si>
  <si>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</si>
  <si>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</si>
  <si>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</si>
  <si>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</si>
  <si>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</si>
  <si>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</si>
  <si>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</si>
  <si>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</si>
  <si>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</si>
  <si>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</si>
  <si>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</si>
  <si>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</si>
  <si>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</si>
  <si>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</si>
  <si>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</si>
  <si>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</si>
  <si>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</si>
  <si>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</si>
  <si>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</si>
  <si>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</si>
  <si>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</si>
  <si>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</si>
  <si>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</si>
  <si>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</si>
  <si>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</si>
  <si>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</si>
  <si>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</si>
  <si>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</si>
  <si>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</si>
  <si>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</si>
  <si>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STA</t>
  </si>
  <si>
    <t>1</t>
  </si>
  <si>
    <t>{58c540fd-24ea-4edc-95cb-66dfbc153eca}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</si>
  <si>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</si>
  <si>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</si>
  <si>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</si>
  <si>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</si>
  <si>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</si>
  <si>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</si>
  <si>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</si>
  <si>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</si>
  <si>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</si>
  <si>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</si>
  <si>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</si>
  <si>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</si>
  <si>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</si>
  <si>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</si>
  <si>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</si>
  <si>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</si>
  <si>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</si>
  <si>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</si>
  <si>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</si>
  <si>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</si>
  <si>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</si>
  <si>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</si>
  <si>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</si>
  <si>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</si>
  <si>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</si>
  <si>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</si>
  <si>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</si>
  <si>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</si>
  <si>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</si>
  <si>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</si>
  <si>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</si>
  <si>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</si>
  <si>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121101112</t>
  </si>
  <si>
    <t>Odstránenie ornice s premiestn. na hromady, so zložením na vzdialenosť do 100 m a do 1000 m3</t>
  </si>
  <si>
    <t>m3</t>
  </si>
  <si>
    <t>CS CENEKON 2019 01</t>
  </si>
  <si>
    <t>4</t>
  </si>
  <si>
    <t>2</t>
  </si>
  <si>
    <t>-1912414726</t>
  </si>
  <si>
    <t>122202102</t>
  </si>
  <si>
    <t>Výkop v zemníku na suchu, v hornine 3 do 10 000 m3</t>
  </si>
  <si>
    <t>-1580045654</t>
  </si>
  <si>
    <t>122202202</t>
  </si>
  <si>
    <t>Odkopávka a prekopávka nezapažená pre cesty, v hornine 3 nad 100 do 1000 m3</t>
  </si>
  <si>
    <t>-703497586</t>
  </si>
  <si>
    <t>132201201</t>
  </si>
  <si>
    <t>Výkop ryhy šírky 600-2000mm horn.3 do 100m3   2 x 1 x 1,5 x 5 = 15 m3</t>
  </si>
  <si>
    <t>714997873</t>
  </si>
  <si>
    <t>162301101</t>
  </si>
  <si>
    <t>Vodorovné premiestnenie výkopku po spevnenej ceste z horniny tr.1-4, do 100 m3 na vzdialenosť do 500 m</t>
  </si>
  <si>
    <t>1182248978</t>
  </si>
  <si>
    <t>162301111</t>
  </si>
  <si>
    <t>Vodorovné premiestnenie výkopku po nespevnenej ceste z horniny tr.1-4, do 100 m3 na vzdialenosť nad 50 do 500 m</t>
  </si>
  <si>
    <t>1110779795</t>
  </si>
  <si>
    <t>162301121</t>
  </si>
  <si>
    <t>Vodorovné premiestnenie humusu do 100 m</t>
  </si>
  <si>
    <t>-408349104</t>
  </si>
  <si>
    <t>162301131.</t>
  </si>
  <si>
    <t>1044979754</t>
  </si>
  <si>
    <t>162501102</t>
  </si>
  <si>
    <t>Vodorovné premiestnenie výkopku po spevnenej ceste z horniny tr.1-4, do 100 m3 na vzdialenosť do 5000 m</t>
  </si>
  <si>
    <t>896216465</t>
  </si>
  <si>
    <t>162501102.</t>
  </si>
  <si>
    <t>Vodorovné premiestnenie humusu do 5 km 100 m3 na vzdialenosť do 3000 m</t>
  </si>
  <si>
    <t>-615310416</t>
  </si>
  <si>
    <t>162501102..</t>
  </si>
  <si>
    <t>Vodorovné premiestnenie výkopku po spevnenej ceste z horniny tr.1-4, do 100 m3 na vzdialenosť do 3000 m</t>
  </si>
  <si>
    <t>754467714</t>
  </si>
  <si>
    <t>171101103</t>
  </si>
  <si>
    <t>Uloženie sypaniny do násypu  súdržnej horniny s mierou zhutnenia nad 96 do 100 % podľa Proctor-Standard</t>
  </si>
  <si>
    <t>1856734634</t>
  </si>
  <si>
    <t>171201201</t>
  </si>
  <si>
    <t>Uloženie sypaniny na skládky do 100 m3</t>
  </si>
  <si>
    <t>-2142315585</t>
  </si>
  <si>
    <t>181101102</t>
  </si>
  <si>
    <t>Úprava pláne v zárezoch v hornine 1-4 so zhutnením</t>
  </si>
  <si>
    <t>m2</t>
  </si>
  <si>
    <t>-1531152671</t>
  </si>
  <si>
    <t>181301101</t>
  </si>
  <si>
    <t>Rozprestretie ornice v rovine, plocha do 500 m2, hr.do 100 mm</t>
  </si>
  <si>
    <t>1436803833</t>
  </si>
  <si>
    <t>182201101</t>
  </si>
  <si>
    <t>Svahovanie trvalých svahov v násype</t>
  </si>
  <si>
    <t>-1991297142</t>
  </si>
  <si>
    <t>Zakladanie</t>
  </si>
  <si>
    <t>274316241</t>
  </si>
  <si>
    <t>Základové pásy z betónu prostého vodostavebného C 25/30    2 x 1 x 1,5 x 5 = 15 m3</t>
  </si>
  <si>
    <t>-304472010</t>
  </si>
  <si>
    <t>3</t>
  </si>
  <si>
    <t>Zvislé a kompletné konštrukcie</t>
  </si>
  <si>
    <t>334313120</t>
  </si>
  <si>
    <t>Mostné opory z betónu prostého tr. C 20/25   2 x 0,5 x 2 x 5 = 10 m3</t>
  </si>
  <si>
    <t>393850534</t>
  </si>
  <si>
    <t>334351111</t>
  </si>
  <si>
    <t>Debnenie mostných konštrukcií-pilierov štvorcových a mnohouholníkových, výšky do 20 m, zhotovenie 2 x 2 x 5 x 2 = 40 m2</t>
  </si>
  <si>
    <t>-2140418178</t>
  </si>
  <si>
    <t>334351211</t>
  </si>
  <si>
    <t>Debnenie mostných konštrukcií-pilierov štvorcových a mnohouholníkových, výšky do 20 m, odstránenie</t>
  </si>
  <si>
    <t>136772839</t>
  </si>
  <si>
    <t>348171121</t>
  </si>
  <si>
    <t xml:space="preserve">Osadenie mostného oceľového zábradlia trvalého do betónu </t>
  </si>
  <si>
    <t>m</t>
  </si>
  <si>
    <t>510818950</t>
  </si>
  <si>
    <t>M</t>
  </si>
  <si>
    <t>553450011500</t>
  </si>
  <si>
    <t xml:space="preserve">Zábradlie oceľové </t>
  </si>
  <si>
    <t>8</t>
  </si>
  <si>
    <t>-1534990552</t>
  </si>
  <si>
    <t>Vodorovné konštrukcie</t>
  </si>
  <si>
    <t>421321217</t>
  </si>
  <si>
    <t>Mostné nosné konštrukcie doskové prechodové z betónu železového tr. C 25/30    0,3 x 2 x5 = 3 m3</t>
  </si>
  <si>
    <t>1479124569</t>
  </si>
  <si>
    <t>421351211</t>
  </si>
  <si>
    <t>Debnenie mostovky - zhotovenie</t>
  </si>
  <si>
    <t>874682073</t>
  </si>
  <si>
    <t>421351311</t>
  </si>
  <si>
    <t>-910179743</t>
  </si>
  <si>
    <t>421362116</t>
  </si>
  <si>
    <t>Výstuž  dosky z betonárskej ocele 10 505 mostných konštrukcií</t>
  </si>
  <si>
    <t>t</t>
  </si>
  <si>
    <t>-757058133</t>
  </si>
  <si>
    <t>465512327</t>
  </si>
  <si>
    <t>Dlažba z lomového kameňa kamenársky na sucho, so zaliatim škár hr. kameňa 300 mm</t>
  </si>
  <si>
    <t>604127323</t>
  </si>
  <si>
    <t>5</t>
  </si>
  <si>
    <t>Komunikácie</t>
  </si>
  <si>
    <t>564751111</t>
  </si>
  <si>
    <t>Podklad alebo kryt z kameniva hrubého drveného veľ. 32-63 mm s rozprestretím a zhutnením hr. 150 mm</t>
  </si>
  <si>
    <t>1586067950</t>
  </si>
  <si>
    <t>564801112</t>
  </si>
  <si>
    <t>Podklad zo štrkodrviny s rozprestretím a zhutnením, po zhutnení hr. 40 mm</t>
  </si>
  <si>
    <t>-2021421335</t>
  </si>
  <si>
    <t>564851111</t>
  </si>
  <si>
    <t>Podklad zo štrkodrviny s rozprestretím a zhutnením, po zhutnení hr. 150 mm</t>
  </si>
  <si>
    <t>-344702118</t>
  </si>
  <si>
    <t>567134315</t>
  </si>
  <si>
    <t>Podklad z podkladového betónu PB III tr. C 12/15 hr. 200 mm</t>
  </si>
  <si>
    <t>2101488002</t>
  </si>
  <si>
    <t>596111111</t>
  </si>
  <si>
    <t>Kladenie dlažby z mozaiky pre peších do lôžka z kameniva ťaženého</t>
  </si>
  <si>
    <t>-216249941</t>
  </si>
  <si>
    <t>592460005000</t>
  </si>
  <si>
    <t>Dlažba betónová High value PREMAC KLASIKO Aquaflair, rozmer 200x200x60 mm, sivá</t>
  </si>
  <si>
    <t>-985017453</t>
  </si>
  <si>
    <t>9</t>
  </si>
  <si>
    <t>Ostatné konštrukcie a práce-búranie</t>
  </si>
  <si>
    <t>916561112</t>
  </si>
  <si>
    <t>Osadenie záhonového alebo parkového obrubníka betón., do lôžka z bet. pros. tr. C 16/20 s bočnou oporou</t>
  </si>
  <si>
    <t>2102894020</t>
  </si>
  <si>
    <t>592170001800</t>
  </si>
  <si>
    <t>ks</t>
  </si>
  <si>
    <t>-1050911623</t>
  </si>
  <si>
    <t>917762112</t>
  </si>
  <si>
    <t>Osadenie chodník. obrubníka betónového ležatého do lôžka z betónu prosteho tr. C 16/20 s bočnou oporou</t>
  </si>
  <si>
    <t>-1071762693</t>
  </si>
  <si>
    <t>592170003500</t>
  </si>
  <si>
    <t>569245371</t>
  </si>
  <si>
    <t>99</t>
  </si>
  <si>
    <t>Presun hmôt HSV</t>
  </si>
  <si>
    <t>998223011</t>
  </si>
  <si>
    <t>Presun hmôt pre pozemné komunikácie s krytom dláždeným (822 2.3, 822 5.3) akejkoľvek dĺžky objektu</t>
  </si>
  <si>
    <t>1377095741</t>
  </si>
  <si>
    <t>Výstavba chodníka medzi obcami Jakubany a Nová Ľubovňa</t>
  </si>
  <si>
    <t>Obec Jakubany, OcÚ Jakubany č.555, 065 12 Jakubany, okres Stará Ľubovňa</t>
  </si>
  <si>
    <t>neplatca DPH</t>
  </si>
  <si>
    <t>Debnenia mostovky - odstránenie</t>
  </si>
  <si>
    <t>Obrubník PREMAC parkový, lxšxv 1000x50x200 mm, sivý</t>
  </si>
  <si>
    <t>Obrubník SEMMELROCK rovný, lxšxv 1000x100x200 mm, sivý</t>
  </si>
  <si>
    <t>Chodník Jakubany</t>
  </si>
  <si>
    <t>Jakubany</t>
  </si>
  <si>
    <t>00 329 924</t>
  </si>
  <si>
    <t>vyplní uchádzač</t>
  </si>
  <si>
    <t>PROJEKTPLAN, s.r.o., Jarmočná 1926/90A, 064 01 Stará Ľubovňa</t>
  </si>
  <si>
    <t xml:space="preserve">Dátum: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</si>
</sst>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</font>
    <font>
      <b/>
      <sz val="10"/>
      <color rgb="FF969696"/>
      <name val="Arial CE"/>
      <charset val="238"/>
    </font>
    <font>
      <b/>
      <sz val="11"/>
      <name val="Arial CE"/>
      <charset val="238"/>
    </font>
    <font>
      <b/>
      <sz val="11"/>
      <color rgb="FF969696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2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4" fontId="19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4" fontId="29" fillId="0" borderId="22" xfId="0" applyNumberFormat="1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14" fontId="2" fillId="5" borderId="0" xfId="0" applyNumberFormat="1" applyFont="1" applyFill="1" applyAlignment="1">
      <alignment horizontal="left" vertical="center"/>
    </xf>
    <xf numFmtId="4" fontId="17" fillId="5" borderId="22" xfId="0" applyNumberFormat="1" applyFont="1" applyFill="1" applyBorder="1" applyAlignment="1" applyProtection="1">
      <alignment vertical="center"/>
      <protection locked="0"/>
    </xf>
    <xf numFmtId="4" fontId="29" fillId="5" borderId="22" xfId="0" applyNumberFormat="1" applyFont="1" applyFill="1" applyBorder="1" applyAlignment="1" applyProtection="1">
      <alignment vertical="center"/>
      <protection locked="0"/>
    </xf>
    <xf numFmtId="0" fontId="17" fillId="6" borderId="22" xfId="0" applyFont="1" applyFill="1" applyBorder="1" applyAlignment="1" applyProtection="1">
      <alignment horizontal="left" vertical="center" wrapText="1"/>
      <protection locked="0"/>
    </xf>
    <xf numFmtId="0" fontId="7" fillId="6" borderId="0" xfId="0" applyFont="1" applyFill="1" applyAlignment="1">
      <alignment horizontal="left"/>
    </xf>
    <xf numFmtId="0" fontId="29" fillId="6" borderId="2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5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32" fillId="0" borderId="0" xfId="0" applyFont="1" applyAlignment="1">
      <alignment horizontal="left" vertical="top" wrapText="1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4" fillId="0" borderId="0" xfId="0" applyFont="1"/>
    <xf numFmtId="0" fontId="34" fillId="0" borderId="3" xfId="0" applyFont="1" applyBorder="1"/>
    <xf numFmtId="0" fontId="34" fillId="0" borderId="0" xfId="0" applyFont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0" fontId="34" fillId="0" borderId="0" xfId="0" applyFont="1"/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2" fillId="0" borderId="0" xfId="0" applyFont="1"/>
    <xf numFmtId="0" fontId="2" fillId="0" borderId="3" xfId="0" applyFont="1" applyBorder="1"/>
    <xf numFmtId="0" fontId="2" fillId="5" borderId="0" xfId="0" applyFont="1" applyFill="1" applyAlignment="1">
      <alignment horizontal="left" vertical="top"/>
    </xf>
    <xf numFmtId="0" fontId="2" fillId="0" borderId="0" xfId="0" applyFont="1" applyAlignment="1">
      <alignment vertical="top"/>
    </xf>
    <xf numFmtId="0" fontId="34" fillId="0" borderId="0" xfId="0" applyFont="1" applyAlignment="1">
      <alignment vertical="center"/>
    </xf>
    <xf numFmtId="0" fontId="34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32" fillId="0" borderId="0" xfId="0" applyFont="1" applyAlignment="1">
      <alignment vertical="top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4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65" fontId="2" fillId="0" borderId="0" xfId="0" applyNumberFormat="1" applyFont="1" applyFill="1" applyAlignment="1">
      <alignment horizontal="left" vertical="center"/>
    </xf>
    <xf numFmtId="0" fontId="32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view="pageBreakPreview" zoomScaleNormal="100" zoomScaleSheetLayoutView="100" workbookViewId="0">
      <selection activeCell="S22" sqref="S22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1" t="s">
        <v>0</v>
      </c>
      <c r="AZ1" s="11" t="s">
        <v>1</v>
      </c>
      <c r="BA1" s="11" t="s">
        <v>2</v>
      </c>
      <c r="BB1" s="11" t="s">
        <v>1</v>
      </c>
      <c r="BT1" s="11" t="s">
        <v>3</v>
      </c>
      <c r="BU1" s="11" t="s">
        <v>3</v>
      </c>
      <c r="BV1" s="11" t="s">
        <v>4</v>
      </c>
    </row>
    <row r="2" spans="1:74" ht="36.950000000000003" customHeight="1" x14ac:dyDescent="0.2">
      <c r="AR2" s="171" t="s">
        <v>5</v>
      </c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S2" s="12" t="s">
        <v>6</v>
      </c>
      <c r="BT2" s="12" t="s">
        <v>7</v>
      </c>
    </row>
    <row r="3" spans="1:74" ht="6.95" customHeight="1" x14ac:dyDescent="0.2"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5"/>
      <c r="BS3" s="12" t="s">
        <v>6</v>
      </c>
      <c r="BT3" s="12" t="s">
        <v>7</v>
      </c>
    </row>
    <row r="4" spans="1:74" ht="24.95" customHeight="1" x14ac:dyDescent="0.2">
      <c r="B4" s="15"/>
      <c r="D4" s="16" t="s">
        <v>8</v>
      </c>
      <c r="AR4" s="15"/>
      <c r="AS4" s="17" t="s">
        <v>9</v>
      </c>
      <c r="BS4" s="12" t="s">
        <v>10</v>
      </c>
    </row>
    <row r="5" spans="1:74" ht="12" customHeight="1" x14ac:dyDescent="0.2">
      <c r="B5" s="15"/>
      <c r="D5" s="18" t="s">
        <v>11</v>
      </c>
      <c r="K5" s="168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R5" s="15"/>
      <c r="BS5" s="12" t="s">
        <v>6</v>
      </c>
    </row>
    <row r="6" spans="1:74" s="196" customFormat="1" ht="20.100000000000001" customHeight="1" x14ac:dyDescent="0.25">
      <c r="B6" s="197"/>
      <c r="D6" s="198" t="s">
        <v>12</v>
      </c>
      <c r="K6" s="199" t="s">
        <v>235</v>
      </c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R6" s="197"/>
      <c r="BS6" s="201" t="s">
        <v>6</v>
      </c>
    </row>
    <row r="7" spans="1:74" s="196" customFormat="1" ht="20.100000000000001" customHeight="1" x14ac:dyDescent="0.25">
      <c r="B7" s="197"/>
      <c r="D7" s="202" t="s">
        <v>74</v>
      </c>
      <c r="K7" s="209" t="s">
        <v>241</v>
      </c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K7" s="202" t="s">
        <v>14</v>
      </c>
      <c r="AN7" s="201" t="s">
        <v>1</v>
      </c>
      <c r="AR7" s="197"/>
      <c r="BS7" s="201" t="s">
        <v>6</v>
      </c>
    </row>
    <row r="8" spans="1:74" ht="12" customHeight="1" x14ac:dyDescent="0.2">
      <c r="B8" s="15"/>
      <c r="D8" s="20" t="s">
        <v>15</v>
      </c>
      <c r="K8" s="19" t="s">
        <v>242</v>
      </c>
      <c r="AK8" s="20" t="s">
        <v>17</v>
      </c>
      <c r="AN8" s="149" t="s">
        <v>244</v>
      </c>
      <c r="AR8" s="15"/>
      <c r="BS8" s="12" t="s">
        <v>6</v>
      </c>
    </row>
    <row r="9" spans="1:74" ht="14.45" customHeight="1" x14ac:dyDescent="0.2">
      <c r="B9" s="15"/>
      <c r="AR9" s="15"/>
      <c r="BS9" s="12" t="s">
        <v>6</v>
      </c>
    </row>
    <row r="10" spans="1:74" s="146" customFormat="1" ht="12" customHeight="1" x14ac:dyDescent="0.2">
      <c r="B10" s="15"/>
      <c r="D10" s="147" t="s">
        <v>18</v>
      </c>
      <c r="K10" s="175" t="s">
        <v>236</v>
      </c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K10" s="147" t="s">
        <v>19</v>
      </c>
      <c r="AN10" s="145" t="s">
        <v>243</v>
      </c>
      <c r="AR10" s="15"/>
      <c r="BS10" s="12" t="s">
        <v>6</v>
      </c>
    </row>
    <row r="11" spans="1:74" s="146" customFormat="1" ht="18.399999999999999" customHeight="1" x14ac:dyDescent="0.2">
      <c r="B11" s="15"/>
      <c r="E11" s="145" t="s">
        <v>16</v>
      </c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K11" s="147" t="s">
        <v>20</v>
      </c>
      <c r="AN11" s="145" t="s">
        <v>237</v>
      </c>
      <c r="AR11" s="15"/>
      <c r="BS11" s="12" t="s">
        <v>6</v>
      </c>
    </row>
    <row r="12" spans="1:74" s="146" customFormat="1" ht="6.95" customHeight="1" x14ac:dyDescent="0.2">
      <c r="B12" s="15"/>
      <c r="AR12" s="15"/>
      <c r="BS12" s="12" t="s">
        <v>6</v>
      </c>
    </row>
    <row r="13" spans="1:74" s="203" customFormat="1" ht="12" customHeight="1" x14ac:dyDescent="0.2">
      <c r="B13" s="204"/>
      <c r="D13" s="147" t="s">
        <v>21</v>
      </c>
      <c r="K13" s="205" t="s">
        <v>244</v>
      </c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K13" s="147" t="s">
        <v>19</v>
      </c>
      <c r="AN13" s="157" t="s">
        <v>244</v>
      </c>
      <c r="AR13" s="204"/>
      <c r="BS13" s="158" t="s">
        <v>6</v>
      </c>
    </row>
    <row r="14" spans="1:74" s="203" customFormat="1" ht="12.75" x14ac:dyDescent="0.2">
      <c r="B14" s="204"/>
      <c r="E14" s="158" t="s">
        <v>16</v>
      </c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K14" s="147" t="s">
        <v>20</v>
      </c>
      <c r="AN14" s="157" t="s">
        <v>244</v>
      </c>
      <c r="AR14" s="204"/>
      <c r="BS14" s="158" t="s">
        <v>6</v>
      </c>
    </row>
    <row r="15" spans="1:74" s="203" customFormat="1" ht="6.95" customHeight="1" x14ac:dyDescent="0.2">
      <c r="B15" s="204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R15" s="204"/>
      <c r="BS15" s="158" t="s">
        <v>3</v>
      </c>
    </row>
    <row r="16" spans="1:74" s="203" customFormat="1" ht="12" customHeight="1" x14ac:dyDescent="0.2">
      <c r="B16" s="204"/>
      <c r="D16" s="147" t="s">
        <v>22</v>
      </c>
      <c r="K16" s="168" t="s">
        <v>245</v>
      </c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K16" s="147" t="s">
        <v>19</v>
      </c>
      <c r="AN16" s="158" t="s">
        <v>1</v>
      </c>
      <c r="AR16" s="204"/>
      <c r="BS16" s="158" t="s">
        <v>3</v>
      </c>
    </row>
    <row r="17" spans="2:71" s="203" customFormat="1" ht="18.399999999999999" customHeight="1" x14ac:dyDescent="0.2">
      <c r="B17" s="204"/>
      <c r="E17" s="158" t="s">
        <v>16</v>
      </c>
      <c r="AK17" s="147" t="s">
        <v>20</v>
      </c>
      <c r="AN17" s="158" t="s">
        <v>1</v>
      </c>
      <c r="AR17" s="204"/>
      <c r="BS17" s="158" t="s">
        <v>23</v>
      </c>
    </row>
    <row r="18" spans="2:71" s="203" customFormat="1" ht="6.95" customHeight="1" x14ac:dyDescent="0.2">
      <c r="B18" s="204"/>
      <c r="AR18" s="204"/>
      <c r="BS18" s="158" t="s">
        <v>6</v>
      </c>
    </row>
    <row r="19" spans="2:71" s="203" customFormat="1" ht="12" customHeight="1" x14ac:dyDescent="0.2">
      <c r="B19" s="204"/>
      <c r="D19" s="147" t="s">
        <v>24</v>
      </c>
      <c r="K19" s="191" t="s">
        <v>244</v>
      </c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56"/>
      <c r="AB19" s="156"/>
      <c r="AC19" s="156"/>
      <c r="AD19" s="156"/>
      <c r="AE19" s="156"/>
      <c r="AF19" s="156"/>
      <c r="AG19" s="156"/>
      <c r="AH19" s="156"/>
      <c r="AI19" s="156"/>
      <c r="AK19" s="147" t="s">
        <v>19</v>
      </c>
      <c r="AN19" s="158" t="s">
        <v>1</v>
      </c>
      <c r="AR19" s="204"/>
      <c r="BS19" s="158" t="s">
        <v>6</v>
      </c>
    </row>
    <row r="20" spans="2:71" s="203" customFormat="1" ht="18.399999999999999" customHeight="1" x14ac:dyDescent="0.2">
      <c r="B20" s="204"/>
      <c r="E20" s="158" t="s">
        <v>16</v>
      </c>
      <c r="AK20" s="147" t="s">
        <v>20</v>
      </c>
      <c r="AN20" s="158" t="s">
        <v>1</v>
      </c>
      <c r="AR20" s="204"/>
      <c r="BS20" s="158" t="s">
        <v>23</v>
      </c>
    </row>
    <row r="21" spans="2:71" ht="6.95" customHeight="1" x14ac:dyDescent="0.2">
      <c r="B21" s="15"/>
      <c r="AR21" s="15"/>
    </row>
    <row r="22" spans="2:71" ht="12" customHeight="1" x14ac:dyDescent="0.2">
      <c r="B22" s="15"/>
      <c r="D22" s="20" t="s">
        <v>25</v>
      </c>
      <c r="AR22" s="15"/>
    </row>
    <row r="23" spans="2:71" ht="16.5" customHeight="1" x14ac:dyDescent="0.2">
      <c r="B23" s="15"/>
      <c r="E23" s="172" t="s">
        <v>1</v>
      </c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R23" s="15"/>
    </row>
    <row r="24" spans="2:71" ht="6.95" customHeight="1" x14ac:dyDescent="0.2">
      <c r="B24" s="15"/>
      <c r="AR24" s="15"/>
    </row>
    <row r="25" spans="2:71" ht="6.95" customHeight="1" x14ac:dyDescent="0.2">
      <c r="B25" s="1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R25" s="15"/>
    </row>
    <row r="26" spans="2:71" s="1" customFormat="1" ht="25.9" customHeight="1" x14ac:dyDescent="0.2">
      <c r="B26" s="22"/>
      <c r="D26" s="23" t="s">
        <v>26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173">
        <f>ROUND(AG94,2)</f>
        <v>0</v>
      </c>
      <c r="AL26" s="174"/>
      <c r="AM26" s="174"/>
      <c r="AN26" s="174"/>
      <c r="AO26" s="174"/>
      <c r="AR26" s="22"/>
    </row>
    <row r="27" spans="2:71" s="1" customFormat="1" ht="6.95" customHeight="1" x14ac:dyDescent="0.2">
      <c r="B27" s="22"/>
      <c r="AR27" s="22"/>
    </row>
    <row r="28" spans="2:71" s="1" customFormat="1" ht="12.75" x14ac:dyDescent="0.2">
      <c r="B28" s="22"/>
      <c r="L28" s="167" t="s">
        <v>27</v>
      </c>
      <c r="M28" s="167"/>
      <c r="N28" s="167"/>
      <c r="O28" s="167"/>
      <c r="P28" s="167"/>
      <c r="W28" s="167" t="s">
        <v>28</v>
      </c>
      <c r="X28" s="167"/>
      <c r="Y28" s="167"/>
      <c r="Z28" s="167"/>
      <c r="AA28" s="167"/>
      <c r="AB28" s="167"/>
      <c r="AC28" s="167"/>
      <c r="AD28" s="167"/>
      <c r="AE28" s="167"/>
      <c r="AK28" s="167" t="s">
        <v>29</v>
      </c>
      <c r="AL28" s="167"/>
      <c r="AM28" s="167"/>
      <c r="AN28" s="167"/>
      <c r="AO28" s="167"/>
      <c r="AR28" s="22"/>
    </row>
    <row r="29" spans="2:71" s="2" customFormat="1" ht="14.45" customHeight="1" x14ac:dyDescent="0.2">
      <c r="B29" s="26"/>
      <c r="D29" s="20" t="s">
        <v>30</v>
      </c>
      <c r="F29" s="20" t="s">
        <v>31</v>
      </c>
      <c r="L29" s="166">
        <v>0.2</v>
      </c>
      <c r="M29" s="165"/>
      <c r="N29" s="165"/>
      <c r="O29" s="165"/>
      <c r="P29" s="165"/>
      <c r="W29" s="164">
        <f>ROUND(AZ94, 2)</f>
        <v>0</v>
      </c>
      <c r="X29" s="165"/>
      <c r="Y29" s="165"/>
      <c r="Z29" s="165"/>
      <c r="AA29" s="165"/>
      <c r="AB29" s="165"/>
      <c r="AC29" s="165"/>
      <c r="AD29" s="165"/>
      <c r="AE29" s="165"/>
      <c r="AK29" s="164">
        <f>ROUND(AV94, 2)</f>
        <v>0</v>
      </c>
      <c r="AL29" s="165"/>
      <c r="AM29" s="165"/>
      <c r="AN29" s="165"/>
      <c r="AO29" s="165"/>
      <c r="AR29" s="26"/>
    </row>
    <row r="30" spans="2:71" s="2" customFormat="1" ht="14.45" customHeight="1" x14ac:dyDescent="0.2">
      <c r="B30" s="26"/>
      <c r="F30" s="20" t="s">
        <v>32</v>
      </c>
      <c r="L30" s="166">
        <v>0.2</v>
      </c>
      <c r="M30" s="165"/>
      <c r="N30" s="165"/>
      <c r="O30" s="165"/>
      <c r="P30" s="165"/>
      <c r="W30" s="164">
        <f>ROUND(BA94, 2)</f>
        <v>0</v>
      </c>
      <c r="X30" s="165"/>
      <c r="Y30" s="165"/>
      <c r="Z30" s="165"/>
      <c r="AA30" s="165"/>
      <c r="AB30" s="165"/>
      <c r="AC30" s="165"/>
      <c r="AD30" s="165"/>
      <c r="AE30" s="165"/>
      <c r="AK30" s="164">
        <f>ROUND(AW94, 2)</f>
        <v>0</v>
      </c>
      <c r="AL30" s="165"/>
      <c r="AM30" s="165"/>
      <c r="AN30" s="165"/>
      <c r="AO30" s="165"/>
      <c r="AR30" s="26"/>
    </row>
    <row r="31" spans="2:71" s="2" customFormat="1" ht="14.45" hidden="1" customHeight="1" x14ac:dyDescent="0.2">
      <c r="B31" s="26"/>
      <c r="F31" s="20" t="s">
        <v>33</v>
      </c>
      <c r="L31" s="166">
        <v>0.2</v>
      </c>
      <c r="M31" s="165"/>
      <c r="N31" s="165"/>
      <c r="O31" s="165"/>
      <c r="P31" s="165"/>
      <c r="W31" s="164">
        <f>ROUND(BB94, 2)</f>
        <v>0</v>
      </c>
      <c r="X31" s="165"/>
      <c r="Y31" s="165"/>
      <c r="Z31" s="165"/>
      <c r="AA31" s="165"/>
      <c r="AB31" s="165"/>
      <c r="AC31" s="165"/>
      <c r="AD31" s="165"/>
      <c r="AE31" s="165"/>
      <c r="AK31" s="164">
        <v>0</v>
      </c>
      <c r="AL31" s="165"/>
      <c r="AM31" s="165"/>
      <c r="AN31" s="165"/>
      <c r="AO31" s="165"/>
      <c r="AR31" s="26"/>
    </row>
    <row r="32" spans="2:71" s="2" customFormat="1" ht="14.45" hidden="1" customHeight="1" x14ac:dyDescent="0.2">
      <c r="B32" s="26"/>
      <c r="F32" s="20" t="s">
        <v>34</v>
      </c>
      <c r="L32" s="166">
        <v>0.2</v>
      </c>
      <c r="M32" s="165"/>
      <c r="N32" s="165"/>
      <c r="O32" s="165"/>
      <c r="P32" s="165"/>
      <c r="W32" s="164">
        <f>ROUND(BC94, 2)</f>
        <v>0</v>
      </c>
      <c r="X32" s="165"/>
      <c r="Y32" s="165"/>
      <c r="Z32" s="165"/>
      <c r="AA32" s="165"/>
      <c r="AB32" s="165"/>
      <c r="AC32" s="165"/>
      <c r="AD32" s="165"/>
      <c r="AE32" s="165"/>
      <c r="AK32" s="164">
        <v>0</v>
      </c>
      <c r="AL32" s="165"/>
      <c r="AM32" s="165"/>
      <c r="AN32" s="165"/>
      <c r="AO32" s="165"/>
      <c r="AR32" s="26"/>
    </row>
    <row r="33" spans="2:44" s="2" customFormat="1" ht="14.45" hidden="1" customHeight="1" x14ac:dyDescent="0.2">
      <c r="B33" s="26"/>
      <c r="F33" s="20" t="s">
        <v>35</v>
      </c>
      <c r="L33" s="166">
        <v>0</v>
      </c>
      <c r="M33" s="165"/>
      <c r="N33" s="165"/>
      <c r="O33" s="165"/>
      <c r="P33" s="165"/>
      <c r="W33" s="164">
        <f>ROUND(BD94, 2)</f>
        <v>0</v>
      </c>
      <c r="X33" s="165"/>
      <c r="Y33" s="165"/>
      <c r="Z33" s="165"/>
      <c r="AA33" s="165"/>
      <c r="AB33" s="165"/>
      <c r="AC33" s="165"/>
      <c r="AD33" s="165"/>
      <c r="AE33" s="165"/>
      <c r="AK33" s="164">
        <v>0</v>
      </c>
      <c r="AL33" s="165"/>
      <c r="AM33" s="165"/>
      <c r="AN33" s="165"/>
      <c r="AO33" s="165"/>
      <c r="AR33" s="26"/>
    </row>
    <row r="34" spans="2:44" s="1" customFormat="1" ht="6.95" customHeight="1" x14ac:dyDescent="0.2">
      <c r="B34" s="22"/>
      <c r="AR34" s="22"/>
    </row>
    <row r="35" spans="2:44" s="1" customFormat="1" ht="25.9" customHeight="1" x14ac:dyDescent="0.2">
      <c r="B35" s="22"/>
      <c r="C35" s="27"/>
      <c r="D35" s="28" t="s">
        <v>36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30" t="s">
        <v>37</v>
      </c>
      <c r="U35" s="29"/>
      <c r="V35" s="29"/>
      <c r="W35" s="29"/>
      <c r="X35" s="160" t="s">
        <v>38</v>
      </c>
      <c r="Y35" s="161"/>
      <c r="Z35" s="161"/>
      <c r="AA35" s="161"/>
      <c r="AB35" s="161"/>
      <c r="AC35" s="29"/>
      <c r="AD35" s="29"/>
      <c r="AE35" s="29"/>
      <c r="AF35" s="29"/>
      <c r="AG35" s="29"/>
      <c r="AH35" s="29"/>
      <c r="AI35" s="29"/>
      <c r="AJ35" s="29"/>
      <c r="AK35" s="162">
        <f>SUM(AK26:AK33)</f>
        <v>0</v>
      </c>
      <c r="AL35" s="161"/>
      <c r="AM35" s="161"/>
      <c r="AN35" s="161"/>
      <c r="AO35" s="163"/>
      <c r="AP35" s="27"/>
      <c r="AQ35" s="27"/>
      <c r="AR35" s="22"/>
    </row>
    <row r="36" spans="2:44" s="1" customFormat="1" ht="6.95" customHeight="1" x14ac:dyDescent="0.2">
      <c r="B36" s="22"/>
      <c r="AR36" s="22"/>
    </row>
    <row r="37" spans="2:44" s="1" customFormat="1" ht="14.45" customHeight="1" x14ac:dyDescent="0.2">
      <c r="B37" s="22"/>
      <c r="AR37" s="22"/>
    </row>
    <row r="38" spans="2:44" ht="14.45" customHeight="1" x14ac:dyDescent="0.2">
      <c r="B38" s="15"/>
      <c r="AR38" s="15"/>
    </row>
    <row r="39" spans="2:44" ht="14.45" customHeight="1" x14ac:dyDescent="0.2">
      <c r="B39" s="15"/>
      <c r="AR39" s="15"/>
    </row>
    <row r="40" spans="2:44" ht="14.45" customHeight="1" x14ac:dyDescent="0.2">
      <c r="B40" s="15"/>
      <c r="AR40" s="15"/>
    </row>
    <row r="41" spans="2:44" ht="14.45" customHeight="1" x14ac:dyDescent="0.2">
      <c r="B41" s="15"/>
      <c r="AR41" s="15"/>
    </row>
    <row r="42" spans="2:44" ht="14.45" customHeight="1" x14ac:dyDescent="0.2">
      <c r="B42" s="15"/>
      <c r="AR42" s="15"/>
    </row>
    <row r="43" spans="2:44" ht="14.45" customHeight="1" x14ac:dyDescent="0.2">
      <c r="B43" s="15"/>
      <c r="AR43" s="15"/>
    </row>
    <row r="44" spans="2:44" ht="14.45" customHeight="1" x14ac:dyDescent="0.2">
      <c r="B44" s="15"/>
      <c r="AR44" s="15"/>
    </row>
    <row r="45" spans="2:44" ht="14.45" customHeight="1" x14ac:dyDescent="0.2">
      <c r="B45" s="15"/>
      <c r="AR45" s="15"/>
    </row>
    <row r="46" spans="2:44" ht="14.45" customHeight="1" x14ac:dyDescent="0.2">
      <c r="B46" s="15"/>
      <c r="AR46" s="15"/>
    </row>
    <row r="47" spans="2:44" ht="14.45" customHeight="1" x14ac:dyDescent="0.2">
      <c r="B47" s="15"/>
      <c r="AR47" s="15"/>
    </row>
    <row r="48" spans="2:44" ht="14.45" customHeight="1" x14ac:dyDescent="0.2">
      <c r="B48" s="15"/>
      <c r="AR48" s="15"/>
    </row>
    <row r="49" spans="2:44" s="1" customFormat="1" ht="14.45" customHeight="1" x14ac:dyDescent="0.2">
      <c r="B49" s="22"/>
      <c r="D49" s="31" t="s">
        <v>39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1" t="s">
        <v>40</v>
      </c>
      <c r="AI49" s="32"/>
      <c r="AJ49" s="32"/>
      <c r="AK49" s="32"/>
      <c r="AL49" s="32"/>
      <c r="AM49" s="32"/>
      <c r="AN49" s="32"/>
      <c r="AO49" s="32"/>
      <c r="AR49" s="22"/>
    </row>
    <row r="50" spans="2:44" x14ac:dyDescent="0.2">
      <c r="B50" s="15"/>
      <c r="AR50" s="15"/>
    </row>
    <row r="51" spans="2:44" x14ac:dyDescent="0.2">
      <c r="B51" s="15"/>
      <c r="AR51" s="15"/>
    </row>
    <row r="52" spans="2:44" x14ac:dyDescent="0.2">
      <c r="B52" s="15"/>
      <c r="AR52" s="15"/>
    </row>
    <row r="53" spans="2:44" x14ac:dyDescent="0.2">
      <c r="B53" s="15"/>
      <c r="AR53" s="15"/>
    </row>
    <row r="54" spans="2:44" x14ac:dyDescent="0.2">
      <c r="B54" s="15"/>
      <c r="AR54" s="15"/>
    </row>
    <row r="55" spans="2:44" x14ac:dyDescent="0.2">
      <c r="B55" s="15"/>
      <c r="AR55" s="15"/>
    </row>
    <row r="56" spans="2:44" x14ac:dyDescent="0.2">
      <c r="B56" s="15"/>
      <c r="AR56" s="15"/>
    </row>
    <row r="57" spans="2:44" x14ac:dyDescent="0.2">
      <c r="B57" s="15"/>
      <c r="AR57" s="15"/>
    </row>
    <row r="58" spans="2:44" x14ac:dyDescent="0.2">
      <c r="B58" s="15"/>
      <c r="AR58" s="15"/>
    </row>
    <row r="59" spans="2:44" x14ac:dyDescent="0.2">
      <c r="B59" s="15"/>
      <c r="AR59" s="15"/>
    </row>
    <row r="60" spans="2:44" s="1" customFormat="1" ht="12.75" x14ac:dyDescent="0.2">
      <c r="B60" s="22"/>
      <c r="D60" s="33" t="s">
        <v>41</v>
      </c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33" t="s">
        <v>42</v>
      </c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33" t="s">
        <v>41</v>
      </c>
      <c r="AI60" s="24"/>
      <c r="AJ60" s="24"/>
      <c r="AK60" s="24"/>
      <c r="AL60" s="24"/>
      <c r="AM60" s="33" t="s">
        <v>42</v>
      </c>
      <c r="AN60" s="24"/>
      <c r="AO60" s="24"/>
      <c r="AR60" s="22"/>
    </row>
    <row r="61" spans="2:44" x14ac:dyDescent="0.2">
      <c r="B61" s="15"/>
      <c r="AR61" s="15"/>
    </row>
    <row r="62" spans="2:44" x14ac:dyDescent="0.2">
      <c r="B62" s="15"/>
      <c r="AR62" s="15"/>
    </row>
    <row r="63" spans="2:44" x14ac:dyDescent="0.2">
      <c r="B63" s="15"/>
      <c r="AR63" s="15"/>
    </row>
    <row r="64" spans="2:44" s="1" customFormat="1" ht="12.75" x14ac:dyDescent="0.2">
      <c r="B64" s="22"/>
      <c r="D64" s="31" t="s">
        <v>43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1" t="s">
        <v>44</v>
      </c>
      <c r="AI64" s="32"/>
      <c r="AJ64" s="32"/>
      <c r="AK64" s="32"/>
      <c r="AL64" s="32"/>
      <c r="AM64" s="32"/>
      <c r="AN64" s="32"/>
      <c r="AO64" s="32"/>
      <c r="AR64" s="22"/>
    </row>
    <row r="65" spans="2:44" x14ac:dyDescent="0.2">
      <c r="B65" s="15"/>
      <c r="AR65" s="15"/>
    </row>
    <row r="66" spans="2:44" x14ac:dyDescent="0.2">
      <c r="B66" s="15"/>
      <c r="AR66" s="15"/>
    </row>
    <row r="67" spans="2:44" x14ac:dyDescent="0.2">
      <c r="B67" s="15"/>
      <c r="AR67" s="15"/>
    </row>
    <row r="68" spans="2:44" x14ac:dyDescent="0.2">
      <c r="B68" s="15"/>
      <c r="AR68" s="15"/>
    </row>
    <row r="69" spans="2:44" x14ac:dyDescent="0.2">
      <c r="B69" s="15"/>
      <c r="AR69" s="15"/>
    </row>
    <row r="70" spans="2:44" x14ac:dyDescent="0.2">
      <c r="B70" s="15"/>
      <c r="AR70" s="15"/>
    </row>
    <row r="71" spans="2:44" x14ac:dyDescent="0.2">
      <c r="B71" s="15"/>
      <c r="AR71" s="15"/>
    </row>
    <row r="72" spans="2:44" x14ac:dyDescent="0.2">
      <c r="B72" s="15"/>
      <c r="AR72" s="15"/>
    </row>
    <row r="73" spans="2:44" x14ac:dyDescent="0.2">
      <c r="B73" s="15"/>
      <c r="AR73" s="15"/>
    </row>
    <row r="74" spans="2:44" x14ac:dyDescent="0.2">
      <c r="B74" s="15"/>
      <c r="AR74" s="15"/>
    </row>
    <row r="75" spans="2:44" s="1" customFormat="1" ht="12.75" x14ac:dyDescent="0.2">
      <c r="B75" s="22"/>
      <c r="D75" s="33" t="s">
        <v>41</v>
      </c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33" t="s">
        <v>42</v>
      </c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33" t="s">
        <v>41</v>
      </c>
      <c r="AI75" s="24"/>
      <c r="AJ75" s="24"/>
      <c r="AK75" s="24"/>
      <c r="AL75" s="24"/>
      <c r="AM75" s="33" t="s">
        <v>42</v>
      </c>
      <c r="AN75" s="24"/>
      <c r="AO75" s="24"/>
      <c r="AR75" s="22"/>
    </row>
    <row r="76" spans="2:44" s="1" customFormat="1" x14ac:dyDescent="0.2">
      <c r="B76" s="22"/>
      <c r="AR76" s="22"/>
    </row>
    <row r="77" spans="2:44" s="1" customFormat="1" ht="6.95" customHeight="1" x14ac:dyDescent="0.2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22"/>
    </row>
    <row r="81" spans="1:91" s="1" customFormat="1" ht="6.95" customHeight="1" x14ac:dyDescent="0.2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22"/>
    </row>
    <row r="82" spans="1:91" s="1" customFormat="1" ht="24.95" customHeight="1" x14ac:dyDescent="0.2">
      <c r="B82" s="22"/>
      <c r="C82" s="16" t="s">
        <v>8</v>
      </c>
      <c r="AR82" s="22"/>
    </row>
    <row r="83" spans="1:91" s="1" customFormat="1" ht="6.95" customHeight="1" x14ac:dyDescent="0.2">
      <c r="B83" s="22"/>
      <c r="AR83" s="22"/>
    </row>
    <row r="84" spans="1:91" s="3" customFormat="1" ht="12" customHeight="1" x14ac:dyDescent="0.2">
      <c r="B84" s="38"/>
      <c r="C84" s="20" t="s">
        <v>11</v>
      </c>
      <c r="K84" s="3">
        <f>K5</f>
        <v>0</v>
      </c>
      <c r="AR84" s="38"/>
    </row>
    <row r="85" spans="1:91" s="155" customFormat="1" ht="19.5" customHeight="1" x14ac:dyDescent="0.2">
      <c r="B85" s="39"/>
      <c r="C85" s="40" t="s">
        <v>12</v>
      </c>
      <c r="K85" s="186" t="str">
        <f>K6</f>
        <v>Výstavba chodníka medzi obcami Jakubany a Nová Ľubovňa</v>
      </c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R85" s="39"/>
    </row>
    <row r="86" spans="1:91" s="207" customFormat="1" ht="19.5" customHeight="1" x14ac:dyDescent="0.2">
      <c r="B86" s="208"/>
      <c r="C86" s="207" t="s">
        <v>74</v>
      </c>
      <c r="K86" s="209" t="str">
        <f>K7</f>
        <v>Chodník Jakubany</v>
      </c>
      <c r="L86" s="209"/>
      <c r="M86" s="209"/>
      <c r="N86" s="209"/>
      <c r="O86" s="209"/>
      <c r="P86" s="209"/>
      <c r="Q86" s="209"/>
      <c r="R86" s="209"/>
      <c r="S86" s="209"/>
      <c r="T86" s="209"/>
      <c r="U86" s="209"/>
      <c r="V86" s="209"/>
      <c r="W86" s="209"/>
      <c r="X86" s="209"/>
      <c r="Y86" s="209"/>
      <c r="Z86" s="209"/>
      <c r="AA86" s="209"/>
      <c r="AB86" s="209"/>
      <c r="AC86" s="209"/>
      <c r="AD86" s="209"/>
      <c r="AE86" s="209"/>
      <c r="AF86" s="209"/>
      <c r="AG86" s="209"/>
      <c r="AR86" s="208"/>
    </row>
    <row r="87" spans="1:91" s="156" customFormat="1" ht="12" customHeight="1" x14ac:dyDescent="0.2">
      <c r="B87" s="38"/>
      <c r="C87" s="147" t="s">
        <v>15</v>
      </c>
      <c r="K87" s="156" t="str">
        <f>K8</f>
        <v>Jakubany</v>
      </c>
      <c r="L87" s="41"/>
      <c r="AI87" s="147" t="s">
        <v>246</v>
      </c>
      <c r="AJ87" s="192" t="str">
        <f>AN8</f>
        <v>vyplní uchádzač</v>
      </c>
      <c r="AK87" s="192"/>
      <c r="AL87" s="192"/>
      <c r="AM87" s="192"/>
      <c r="AN87" s="192"/>
      <c r="AR87" s="38"/>
    </row>
    <row r="88" spans="1:91" s="1" customFormat="1" ht="6.95" customHeight="1" x14ac:dyDescent="0.2">
      <c r="B88" s="22"/>
      <c r="AR88" s="22"/>
    </row>
    <row r="89" spans="1:91" s="148" customFormat="1" ht="30" customHeight="1" x14ac:dyDescent="0.2">
      <c r="B89" s="22"/>
      <c r="C89" s="147" t="s">
        <v>18</v>
      </c>
      <c r="H89" s="172" t="str">
        <f>K10</f>
        <v>Obec Jakubany, OcÚ Jakubany č.555, 065 12 Jakubany, okres Stará Ľubovňa</v>
      </c>
      <c r="I89" s="172"/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72"/>
      <c r="X89" s="172"/>
      <c r="Y89" s="172"/>
      <c r="Z89" s="172"/>
      <c r="AA89" s="172"/>
      <c r="AB89" s="172"/>
      <c r="AC89" s="172"/>
      <c r="AD89" s="172"/>
      <c r="AE89" s="172"/>
      <c r="AF89" s="172"/>
      <c r="AG89" s="172"/>
      <c r="AH89" s="172"/>
      <c r="AI89" s="147" t="s">
        <v>22</v>
      </c>
      <c r="AJ89" s="172" t="str">
        <f>K16</f>
        <v>PROJEKTPLAN, s.r.o., Jarmočná 1926/90A, 064 01 Stará Ľubovňa</v>
      </c>
      <c r="AK89" s="172"/>
      <c r="AL89" s="172"/>
      <c r="AM89" s="172"/>
      <c r="AN89" s="172"/>
      <c r="AO89" s="172"/>
      <c r="AP89" s="172"/>
      <c r="AR89" s="22"/>
      <c r="AS89" s="187" t="s">
        <v>45</v>
      </c>
      <c r="AT89" s="188"/>
      <c r="AU89" s="42"/>
      <c r="AV89" s="42"/>
      <c r="AW89" s="42"/>
      <c r="AX89" s="42"/>
      <c r="AY89" s="42"/>
      <c r="AZ89" s="42"/>
      <c r="BA89" s="42"/>
      <c r="BB89" s="42"/>
      <c r="BC89" s="42"/>
      <c r="BD89" s="43"/>
    </row>
    <row r="90" spans="1:91" s="148" customFormat="1" ht="30" customHeight="1" x14ac:dyDescent="0.2">
      <c r="B90" s="22"/>
      <c r="C90" s="147" t="s">
        <v>21</v>
      </c>
      <c r="H90" s="211" t="str">
        <f>K13</f>
        <v>vyplní uchádzač</v>
      </c>
      <c r="I90" s="211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  <c r="AB90" s="211"/>
      <c r="AC90" s="211"/>
      <c r="AD90" s="211"/>
      <c r="AE90" s="211"/>
      <c r="AF90" s="211"/>
      <c r="AG90" s="211"/>
      <c r="AH90" s="211"/>
      <c r="AI90" s="147" t="s">
        <v>24</v>
      </c>
      <c r="AJ90" s="212" t="str">
        <f>K19</f>
        <v>vyplní uchádzač</v>
      </c>
      <c r="AK90" s="212"/>
      <c r="AL90" s="212"/>
      <c r="AM90" s="212"/>
      <c r="AN90" s="212"/>
      <c r="AO90" s="212"/>
      <c r="AP90" s="212"/>
      <c r="AR90" s="22"/>
      <c r="AS90" s="189"/>
      <c r="AT90" s="190"/>
      <c r="AU90" s="44"/>
      <c r="AV90" s="44"/>
      <c r="AW90" s="44"/>
      <c r="AX90" s="44"/>
      <c r="AY90" s="44"/>
      <c r="AZ90" s="44"/>
      <c r="BA90" s="44"/>
      <c r="BB90" s="44"/>
      <c r="BC90" s="44"/>
      <c r="BD90" s="45"/>
    </row>
    <row r="91" spans="1:91" s="1" customFormat="1" ht="10.9" customHeight="1" x14ac:dyDescent="0.2">
      <c r="B91" s="22"/>
      <c r="AR91" s="22"/>
      <c r="AS91" s="189"/>
      <c r="AT91" s="190"/>
      <c r="AU91" s="44"/>
      <c r="AV91" s="44"/>
      <c r="AW91" s="44"/>
      <c r="AX91" s="44"/>
      <c r="AY91" s="44"/>
      <c r="AZ91" s="44"/>
      <c r="BA91" s="44"/>
      <c r="BB91" s="44"/>
      <c r="BC91" s="44"/>
      <c r="BD91" s="45"/>
    </row>
    <row r="92" spans="1:91" s="1" customFormat="1" ht="29.25" customHeight="1" x14ac:dyDescent="0.2">
      <c r="B92" s="22"/>
      <c r="C92" s="176" t="s">
        <v>46</v>
      </c>
      <c r="D92" s="177"/>
      <c r="E92" s="177"/>
      <c r="F92" s="177"/>
      <c r="G92" s="177"/>
      <c r="H92" s="46"/>
      <c r="I92" s="178" t="s">
        <v>47</v>
      </c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9" t="s">
        <v>48</v>
      </c>
      <c r="AH92" s="177"/>
      <c r="AI92" s="177"/>
      <c r="AJ92" s="177"/>
      <c r="AK92" s="177"/>
      <c r="AL92" s="177"/>
      <c r="AM92" s="177"/>
      <c r="AN92" s="178" t="s">
        <v>49</v>
      </c>
      <c r="AO92" s="177"/>
      <c r="AP92" s="180"/>
      <c r="AQ92" s="47" t="s">
        <v>50</v>
      </c>
      <c r="AR92" s="22"/>
      <c r="AS92" s="48" t="s">
        <v>51</v>
      </c>
      <c r="AT92" s="49" t="s">
        <v>52</v>
      </c>
      <c r="AU92" s="49" t="s">
        <v>53</v>
      </c>
      <c r="AV92" s="49" t="s">
        <v>54</v>
      </c>
      <c r="AW92" s="49" t="s">
        <v>55</v>
      </c>
      <c r="AX92" s="49" t="s">
        <v>56</v>
      </c>
      <c r="AY92" s="49" t="s">
        <v>57</v>
      </c>
      <c r="AZ92" s="49" t="s">
        <v>58</v>
      </c>
      <c r="BA92" s="49" t="s">
        <v>59</v>
      </c>
      <c r="BB92" s="49" t="s">
        <v>60</v>
      </c>
      <c r="BC92" s="49" t="s">
        <v>61</v>
      </c>
      <c r="BD92" s="50" t="s">
        <v>62</v>
      </c>
    </row>
    <row r="93" spans="1:91" s="1" customFormat="1" ht="10.9" customHeight="1" x14ac:dyDescent="0.2">
      <c r="B93" s="22"/>
      <c r="AR93" s="22"/>
      <c r="AS93" s="51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3"/>
    </row>
    <row r="94" spans="1:91" s="4" customFormat="1" ht="32.450000000000003" customHeight="1" x14ac:dyDescent="0.2">
      <c r="B94" s="52"/>
      <c r="C94" s="53" t="s">
        <v>63</v>
      </c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183">
        <f>ROUND(AG95,2)</f>
        <v>0</v>
      </c>
      <c r="AH94" s="183"/>
      <c r="AI94" s="183"/>
      <c r="AJ94" s="183"/>
      <c r="AK94" s="183"/>
      <c r="AL94" s="183"/>
      <c r="AM94" s="183"/>
      <c r="AN94" s="184">
        <f>SUM(AG94,AT94)</f>
        <v>0</v>
      </c>
      <c r="AO94" s="184"/>
      <c r="AP94" s="184"/>
      <c r="AQ94" s="56" t="s">
        <v>1</v>
      </c>
      <c r="AR94" s="52"/>
      <c r="AS94" s="57">
        <f>ROUND(AS95,2)</f>
        <v>0</v>
      </c>
      <c r="AT94" s="58">
        <f>ROUND(SUM(AV94:AW94),2)</f>
        <v>0</v>
      </c>
      <c r="AU94" s="59">
        <f>ROUND(AU95,5)</f>
        <v>954.06473000000005</v>
      </c>
      <c r="AV94" s="58">
        <f>ROUND(AZ94*L29,2)</f>
        <v>0</v>
      </c>
      <c r="AW94" s="58">
        <f>ROUND(BA94*L30,2)</f>
        <v>0</v>
      </c>
      <c r="AX94" s="58">
        <f>ROUND(BB94*L29,2)</f>
        <v>0</v>
      </c>
      <c r="AY94" s="58">
        <f>ROUND(BC94*L30,2)</f>
        <v>0</v>
      </c>
      <c r="AZ94" s="58">
        <f>ROUND(AZ95,2)</f>
        <v>0</v>
      </c>
      <c r="BA94" s="58">
        <f>ROUND(BA95,2)</f>
        <v>0</v>
      </c>
      <c r="BB94" s="58">
        <f>ROUND(BB95,2)</f>
        <v>0</v>
      </c>
      <c r="BC94" s="58">
        <f>ROUND(BC95,2)</f>
        <v>0</v>
      </c>
      <c r="BD94" s="60">
        <f>ROUND(BD95,2)</f>
        <v>0</v>
      </c>
      <c r="BS94" s="61" t="s">
        <v>64</v>
      </c>
      <c r="BT94" s="61" t="s">
        <v>65</v>
      </c>
      <c r="BU94" s="62" t="s">
        <v>66</v>
      </c>
      <c r="BV94" s="61" t="s">
        <v>67</v>
      </c>
      <c r="BW94" s="61" t="s">
        <v>4</v>
      </c>
      <c r="BX94" s="61" t="s">
        <v>68</v>
      </c>
      <c r="CL94" s="61" t="s">
        <v>1</v>
      </c>
    </row>
    <row r="95" spans="1:91" s="5" customFormat="1" ht="16.5" customHeight="1" x14ac:dyDescent="0.2">
      <c r="A95" s="63" t="s">
        <v>69</v>
      </c>
      <c r="B95" s="64"/>
      <c r="C95" s="65"/>
      <c r="D95" s="185" t="str">
        <f>K6</f>
        <v>Výstavba chodníka medzi obcami Jakubany a Nová Ľubovňa</v>
      </c>
      <c r="E95" s="185"/>
      <c r="F95" s="185"/>
      <c r="G95" s="185"/>
      <c r="H95" s="185"/>
      <c r="I95" s="185"/>
      <c r="J95" s="185"/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1">
        <f>'30.1 - Chodník JKB'!J30</f>
        <v>0</v>
      </c>
      <c r="AH95" s="182"/>
      <c r="AI95" s="182"/>
      <c r="AJ95" s="182"/>
      <c r="AK95" s="182"/>
      <c r="AL95" s="182"/>
      <c r="AM95" s="182"/>
      <c r="AN95" s="181">
        <f>SUM(AG95,AT95)</f>
        <v>0</v>
      </c>
      <c r="AO95" s="182"/>
      <c r="AP95" s="182"/>
      <c r="AQ95" s="66" t="s">
        <v>70</v>
      </c>
      <c r="AR95" s="64"/>
      <c r="AS95" s="67">
        <v>0</v>
      </c>
      <c r="AT95" s="68">
        <f>ROUND(SUM(AV95:AW95),2)</f>
        <v>0</v>
      </c>
      <c r="AU95" s="69">
        <f>'30.1 - Chodník JKB'!P124</f>
        <v>954.06473000000005</v>
      </c>
      <c r="AV95" s="68">
        <f>'30.1 - Chodník JKB'!J33</f>
        <v>0</v>
      </c>
      <c r="AW95" s="68">
        <f>'30.1 - Chodník JKB'!J34</f>
        <v>0</v>
      </c>
      <c r="AX95" s="68">
        <f>'30.1 - Chodník JKB'!J35</f>
        <v>0</v>
      </c>
      <c r="AY95" s="68">
        <f>'30.1 - Chodník JKB'!J36</f>
        <v>0</v>
      </c>
      <c r="AZ95" s="68">
        <f>'30.1 - Chodník JKB'!F33</f>
        <v>0</v>
      </c>
      <c r="BA95" s="68">
        <f>'30.1 - Chodník JKB'!F34</f>
        <v>0</v>
      </c>
      <c r="BB95" s="68">
        <f>'30.1 - Chodník JKB'!F35</f>
        <v>0</v>
      </c>
      <c r="BC95" s="68">
        <f>'30.1 - Chodník JKB'!F36</f>
        <v>0</v>
      </c>
      <c r="BD95" s="70">
        <f>'30.1 - Chodník JKB'!F37</f>
        <v>0</v>
      </c>
      <c r="BT95" s="71" t="s">
        <v>71</v>
      </c>
      <c r="BV95" s="71" t="s">
        <v>67</v>
      </c>
      <c r="BW95" s="71" t="s">
        <v>72</v>
      </c>
      <c r="BX95" s="71" t="s">
        <v>4</v>
      </c>
      <c r="CL95" s="71" t="s">
        <v>1</v>
      </c>
      <c r="CM95" s="71" t="s">
        <v>65</v>
      </c>
    </row>
    <row r="96" spans="1:91" s="1" customFormat="1" ht="30" customHeight="1" x14ac:dyDescent="0.2">
      <c r="B96" s="22"/>
      <c r="D96" s="213" t="str">
        <f>K7</f>
        <v>Chodník Jakubany</v>
      </c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3"/>
      <c r="AH96" s="213"/>
      <c r="AR96" s="22"/>
    </row>
    <row r="97" spans="2:44" s="1" customFormat="1" ht="6.95" customHeight="1" x14ac:dyDescent="0.2"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22"/>
    </row>
  </sheetData>
  <mergeCells count="48">
    <mergeCell ref="D96:AH96"/>
    <mergeCell ref="AS89:AT91"/>
    <mergeCell ref="H89:AH89"/>
    <mergeCell ref="H90:AH90"/>
    <mergeCell ref="AJ90:AP90"/>
    <mergeCell ref="AJ87:AN87"/>
    <mergeCell ref="K85:AP85"/>
    <mergeCell ref="K86:AG86"/>
    <mergeCell ref="AJ89:AP89"/>
    <mergeCell ref="C92:G92"/>
    <mergeCell ref="I92:AF92"/>
    <mergeCell ref="AG92:AM92"/>
    <mergeCell ref="AN92:AP92"/>
    <mergeCell ref="AN95:AP95"/>
    <mergeCell ref="AG95:AM95"/>
    <mergeCell ref="AG94:AM94"/>
    <mergeCell ref="AN94:AP94"/>
    <mergeCell ref="D95:AF95"/>
    <mergeCell ref="K5:AO5"/>
    <mergeCell ref="K6:AO6"/>
    <mergeCell ref="AR2:BE2"/>
    <mergeCell ref="E23:AN23"/>
    <mergeCell ref="AK26:AO26"/>
    <mergeCell ref="K16:AI16"/>
    <mergeCell ref="K13:AI13"/>
    <mergeCell ref="K19:Z19"/>
    <mergeCell ref="K7:AI7"/>
    <mergeCell ref="K10:AI10"/>
    <mergeCell ref="L28:P28"/>
    <mergeCell ref="W28:AE28"/>
    <mergeCell ref="AK28:AO28"/>
    <mergeCell ref="AK29:AO29"/>
    <mergeCell ref="L29:P29"/>
    <mergeCell ref="X35:AB35"/>
    <mergeCell ref="AK35:AO35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</mergeCells>
  <hyperlinks>
    <hyperlink ref="A95" location="'30.1 - Chodník'!C2" display="/" xr:uid="{00000000-0004-0000-0000-000000000000}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71"/>
  <sheetViews>
    <sheetView showGridLines="0" view="pageBreakPreview" zoomScaleNormal="106" zoomScaleSheetLayoutView="100" workbookViewId="0">
      <selection activeCell="V167" sqref="V167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 x14ac:dyDescent="0.2">
      <c r="A1" s="72"/>
    </row>
    <row r="2" spans="1:46" ht="36.950000000000003" customHeight="1" x14ac:dyDescent="0.2">
      <c r="L2" s="171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2" t="s">
        <v>72</v>
      </c>
    </row>
    <row r="3" spans="1:46" ht="6.95" customHeight="1" x14ac:dyDescent="0.2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65</v>
      </c>
    </row>
    <row r="4" spans="1:46" ht="24.95" customHeight="1" x14ac:dyDescent="0.2">
      <c r="B4" s="15"/>
      <c r="D4" s="16" t="s">
        <v>73</v>
      </c>
      <c r="L4" s="15"/>
      <c r="M4" s="73" t="s">
        <v>9</v>
      </c>
      <c r="AT4" s="12" t="s">
        <v>3</v>
      </c>
    </row>
    <row r="5" spans="1:46" ht="6.95" customHeight="1" x14ac:dyDescent="0.2">
      <c r="B5" s="15"/>
      <c r="L5" s="15"/>
    </row>
    <row r="6" spans="1:46" ht="12" customHeight="1" x14ac:dyDescent="0.2">
      <c r="B6" s="15"/>
      <c r="D6" s="20" t="s">
        <v>12</v>
      </c>
      <c r="L6" s="15"/>
    </row>
    <row r="7" spans="1:46" ht="16.5" customHeight="1" x14ac:dyDescent="0.2">
      <c r="B7" s="15"/>
      <c r="E7" s="193" t="str">
        <f>'Rekapitulácia stavby'!K6</f>
        <v>Výstavba chodníka medzi obcami Jakubany a Nová Ľubovňa</v>
      </c>
      <c r="F7" s="194"/>
      <c r="G7" s="194"/>
      <c r="H7" s="194"/>
      <c r="L7" s="15"/>
    </row>
    <row r="8" spans="1:46" s="1" customFormat="1" ht="12" customHeight="1" x14ac:dyDescent="0.2">
      <c r="B8" s="22"/>
      <c r="D8" s="20" t="s">
        <v>74</v>
      </c>
      <c r="L8" s="22"/>
    </row>
    <row r="9" spans="1:46" s="1" customFormat="1" ht="36.950000000000003" customHeight="1" x14ac:dyDescent="0.2">
      <c r="B9" s="22"/>
      <c r="E9" s="170" t="str">
        <f>'Rekapitulácia stavby'!K7</f>
        <v>Chodník Jakubany</v>
      </c>
      <c r="F9" s="214"/>
      <c r="G9" s="214"/>
      <c r="H9" s="214"/>
      <c r="L9" s="22"/>
    </row>
    <row r="10" spans="1:46" s="156" customFormat="1" ht="12" customHeight="1" x14ac:dyDescent="0.2">
      <c r="B10" s="38"/>
      <c r="L10" s="38"/>
    </row>
    <row r="11" spans="1:46" s="156" customFormat="1" ht="12" customHeight="1" x14ac:dyDescent="0.2">
      <c r="B11" s="38"/>
      <c r="D11" s="147" t="s">
        <v>13</v>
      </c>
      <c r="F11" s="158" t="s">
        <v>1</v>
      </c>
      <c r="I11" s="147" t="s">
        <v>14</v>
      </c>
      <c r="J11" s="158" t="s">
        <v>1</v>
      </c>
      <c r="L11" s="38"/>
    </row>
    <row r="12" spans="1:46" s="156" customFormat="1" ht="12" customHeight="1" x14ac:dyDescent="0.2">
      <c r="B12" s="38"/>
      <c r="D12" s="147" t="s">
        <v>15</v>
      </c>
      <c r="F12" s="158" t="s">
        <v>16</v>
      </c>
      <c r="I12" s="147" t="s">
        <v>17</v>
      </c>
      <c r="J12" s="217" t="str">
        <f>'Rekapitulácia stavby'!AN8</f>
        <v>vyplní uchádzač</v>
      </c>
      <c r="L12" s="38"/>
    </row>
    <row r="13" spans="1:46" s="156" customFormat="1" ht="12" customHeight="1" x14ac:dyDescent="0.2">
      <c r="B13" s="38"/>
      <c r="E13" s="156" t="str">
        <f>'Rekapitulácia stavby'!K8</f>
        <v>Jakubany</v>
      </c>
      <c r="J13" s="215"/>
      <c r="L13" s="38"/>
    </row>
    <row r="14" spans="1:46" s="156" customFormat="1" ht="12" customHeight="1" x14ac:dyDescent="0.2">
      <c r="B14" s="38"/>
      <c r="D14" s="147" t="s">
        <v>18</v>
      </c>
      <c r="I14" s="147" t="s">
        <v>19</v>
      </c>
      <c r="J14" s="216" t="str">
        <f>'Rekapitulácia stavby'!AN10</f>
        <v>00 329 924</v>
      </c>
      <c r="L14" s="38"/>
    </row>
    <row r="15" spans="1:46" s="156" customFormat="1" ht="12" customHeight="1" x14ac:dyDescent="0.2">
      <c r="B15" s="38"/>
      <c r="E15" s="168" t="str">
        <f>'Rekapitulácia stavby'!K10</f>
        <v>Obec Jakubany, OcÚ Jakubany č.555, 065 12 Jakubany, okres Stará Ľubovňa</v>
      </c>
      <c r="F15" s="168"/>
      <c r="G15" s="168"/>
      <c r="H15" s="168"/>
      <c r="I15" s="147" t="s">
        <v>20</v>
      </c>
      <c r="J15" s="216" t="str">
        <f>'Rekapitulácia stavby'!AN11</f>
        <v>neplatca DPH</v>
      </c>
      <c r="L15" s="38"/>
    </row>
    <row r="16" spans="1:46" s="156" customFormat="1" ht="12" customHeight="1" x14ac:dyDescent="0.2">
      <c r="B16" s="38"/>
      <c r="J16" s="215"/>
      <c r="L16" s="38"/>
    </row>
    <row r="17" spans="2:12" s="156" customFormat="1" ht="12" customHeight="1" x14ac:dyDescent="0.2">
      <c r="B17" s="38"/>
      <c r="D17" s="147" t="s">
        <v>21</v>
      </c>
      <c r="I17" s="147" t="s">
        <v>19</v>
      </c>
      <c r="J17" s="216" t="str">
        <f>'Rekapitulácia stavby'!AN13</f>
        <v>vyplní uchádzač</v>
      </c>
      <c r="L17" s="38"/>
    </row>
    <row r="18" spans="2:12" s="156" customFormat="1" ht="12" customHeight="1" x14ac:dyDescent="0.2">
      <c r="B18" s="38"/>
      <c r="E18" s="211" t="str">
        <f>'Rekapitulácia stavby'!K13</f>
        <v>vyplní uchádzač</v>
      </c>
      <c r="F18" s="211"/>
      <c r="G18" s="211"/>
      <c r="H18" s="211"/>
      <c r="I18" s="147" t="s">
        <v>20</v>
      </c>
      <c r="J18" s="216" t="str">
        <f>'Rekapitulácia stavby'!AN14</f>
        <v>vyplní uchádzač</v>
      </c>
      <c r="L18" s="38"/>
    </row>
    <row r="19" spans="2:12" s="156" customFormat="1" ht="12" customHeight="1" x14ac:dyDescent="0.2">
      <c r="B19" s="38"/>
      <c r="E19" s="215"/>
      <c r="F19" s="215"/>
      <c r="G19" s="215"/>
      <c r="H19" s="215"/>
      <c r="L19" s="38"/>
    </row>
    <row r="20" spans="2:12" s="156" customFormat="1" ht="12" customHeight="1" x14ac:dyDescent="0.2">
      <c r="B20" s="38"/>
      <c r="D20" s="147" t="s">
        <v>22</v>
      </c>
      <c r="E20" s="215"/>
      <c r="F20" s="215"/>
      <c r="G20" s="215"/>
      <c r="H20" s="215"/>
      <c r="I20" s="147" t="s">
        <v>19</v>
      </c>
      <c r="J20" s="158" t="str">
        <f>IF('Rekapitulácia stavby'!AN16="","",'Rekapitulácia stavby'!AN16)</f>
        <v/>
      </c>
      <c r="L20" s="38"/>
    </row>
    <row r="21" spans="2:12" s="156" customFormat="1" ht="12" customHeight="1" x14ac:dyDescent="0.2">
      <c r="B21" s="38"/>
      <c r="E21" s="211" t="str">
        <f>'Rekapitulácia stavby'!K16</f>
        <v>PROJEKTPLAN, s.r.o., Jarmočná 1926/90A, 064 01 Stará Ľubovňa</v>
      </c>
      <c r="F21" s="211"/>
      <c r="G21" s="211"/>
      <c r="H21" s="211"/>
      <c r="I21" s="147" t="s">
        <v>20</v>
      </c>
      <c r="J21" s="158" t="str">
        <f>IF('Rekapitulácia stavby'!AN17="","",'Rekapitulácia stavby'!AN17)</f>
        <v/>
      </c>
      <c r="L21" s="38"/>
    </row>
    <row r="22" spans="2:12" s="156" customFormat="1" ht="12" customHeight="1" x14ac:dyDescent="0.2">
      <c r="B22" s="38"/>
      <c r="E22" s="215"/>
      <c r="F22" s="215"/>
      <c r="G22" s="215"/>
      <c r="H22" s="215"/>
      <c r="L22" s="38"/>
    </row>
    <row r="23" spans="2:12" s="156" customFormat="1" ht="12" customHeight="1" x14ac:dyDescent="0.2">
      <c r="B23" s="38"/>
      <c r="D23" s="147" t="s">
        <v>24</v>
      </c>
      <c r="E23" s="215"/>
      <c r="F23" s="215"/>
      <c r="G23" s="215"/>
      <c r="H23" s="215"/>
      <c r="I23" s="147" t="s">
        <v>19</v>
      </c>
      <c r="J23" s="158" t="str">
        <f>IF('Rekapitulácia stavby'!AN19="","",'Rekapitulácia stavby'!AN19)</f>
        <v/>
      </c>
      <c r="L23" s="38"/>
    </row>
    <row r="24" spans="2:12" s="156" customFormat="1" ht="12" customHeight="1" x14ac:dyDescent="0.2">
      <c r="B24" s="38"/>
      <c r="E24" s="211" t="str">
        <f>'Rekapitulácia stavby'!K19</f>
        <v>vyplní uchádzač</v>
      </c>
      <c r="F24" s="211"/>
      <c r="G24" s="211"/>
      <c r="H24" s="211"/>
      <c r="I24" s="147" t="s">
        <v>20</v>
      </c>
      <c r="J24" s="158" t="str">
        <f>IF('Rekapitulácia stavby'!AN20="","",'Rekapitulácia stavby'!AN20)</f>
        <v/>
      </c>
      <c r="L24" s="38"/>
    </row>
    <row r="25" spans="2:12" s="156" customFormat="1" ht="12" customHeight="1" x14ac:dyDescent="0.2">
      <c r="B25" s="38"/>
      <c r="L25" s="38"/>
    </row>
    <row r="26" spans="2:12" s="156" customFormat="1" ht="12" customHeight="1" x14ac:dyDescent="0.2">
      <c r="B26" s="38"/>
      <c r="D26" s="147" t="s">
        <v>25</v>
      </c>
      <c r="L26" s="38"/>
    </row>
    <row r="27" spans="2:12" s="6" customFormat="1" ht="16.5" customHeight="1" x14ac:dyDescent="0.2">
      <c r="B27" s="74"/>
      <c r="E27" s="172" t="s">
        <v>1</v>
      </c>
      <c r="F27" s="172"/>
      <c r="G27" s="172"/>
      <c r="H27" s="172"/>
      <c r="L27" s="74"/>
    </row>
    <row r="28" spans="2:12" s="1" customFormat="1" ht="6.95" customHeight="1" x14ac:dyDescent="0.2">
      <c r="B28" s="22"/>
      <c r="L28" s="22"/>
    </row>
    <row r="29" spans="2:12" s="1" customFormat="1" ht="6.95" customHeight="1" x14ac:dyDescent="0.2">
      <c r="B29" s="22"/>
      <c r="D29" s="42"/>
      <c r="E29" s="42"/>
      <c r="F29" s="42"/>
      <c r="G29" s="42"/>
      <c r="H29" s="42"/>
      <c r="I29" s="42"/>
      <c r="J29" s="42"/>
      <c r="K29" s="42"/>
      <c r="L29" s="22"/>
    </row>
    <row r="30" spans="2:12" s="1" customFormat="1" ht="25.35" customHeight="1" x14ac:dyDescent="0.2">
      <c r="B30" s="22"/>
      <c r="D30" s="75" t="s">
        <v>26</v>
      </c>
      <c r="J30" s="55">
        <f>ROUND(J124, 2)</f>
        <v>0</v>
      </c>
      <c r="L30" s="22"/>
    </row>
    <row r="31" spans="2:12" s="1" customFormat="1" ht="6.95" customHeight="1" x14ac:dyDescent="0.2">
      <c r="B31" s="22"/>
      <c r="D31" s="42"/>
      <c r="E31" s="42"/>
      <c r="F31" s="42"/>
      <c r="G31" s="42"/>
      <c r="H31" s="42"/>
      <c r="I31" s="42"/>
      <c r="J31" s="42"/>
      <c r="K31" s="42"/>
      <c r="L31" s="22"/>
    </row>
    <row r="32" spans="2:12" s="1" customFormat="1" ht="14.45" customHeight="1" x14ac:dyDescent="0.2">
      <c r="B32" s="22"/>
      <c r="F32" s="25" t="s">
        <v>28</v>
      </c>
      <c r="I32" s="25" t="s">
        <v>27</v>
      </c>
      <c r="J32" s="25" t="s">
        <v>29</v>
      </c>
      <c r="L32" s="22"/>
    </row>
    <row r="33" spans="2:12" s="1" customFormat="1" ht="14.45" customHeight="1" x14ac:dyDescent="0.2">
      <c r="B33" s="22"/>
      <c r="D33" s="76" t="s">
        <v>30</v>
      </c>
      <c r="E33" s="20" t="s">
        <v>31</v>
      </c>
      <c r="F33" s="77">
        <f>ROUND((SUM(BE124:BE170)),  2)</f>
        <v>0</v>
      </c>
      <c r="I33" s="78">
        <v>0.2</v>
      </c>
      <c r="J33" s="77">
        <f>ROUND(((SUM(BE124:BE170))*I33),  2)</f>
        <v>0</v>
      </c>
      <c r="L33" s="22"/>
    </row>
    <row r="34" spans="2:12" s="1" customFormat="1" ht="14.45" customHeight="1" x14ac:dyDescent="0.2">
      <c r="B34" s="22"/>
      <c r="E34" s="20" t="s">
        <v>32</v>
      </c>
      <c r="F34" s="77">
        <f>J30</f>
        <v>0</v>
      </c>
      <c r="I34" s="78">
        <v>0.2</v>
      </c>
      <c r="J34" s="77">
        <f>SUM(F34*0.2)</f>
        <v>0</v>
      </c>
      <c r="L34" s="22"/>
    </row>
    <row r="35" spans="2:12" s="1" customFormat="1" ht="14.45" hidden="1" customHeight="1" x14ac:dyDescent="0.2">
      <c r="B35" s="22"/>
      <c r="E35" s="20" t="s">
        <v>33</v>
      </c>
      <c r="F35" s="77">
        <f>ROUND((SUM(BG124:BG170)),  2)</f>
        <v>0</v>
      </c>
      <c r="I35" s="78">
        <v>0.2</v>
      </c>
      <c r="J35" s="77">
        <f>0</f>
        <v>0</v>
      </c>
      <c r="L35" s="22"/>
    </row>
    <row r="36" spans="2:12" s="1" customFormat="1" ht="14.45" hidden="1" customHeight="1" x14ac:dyDescent="0.2">
      <c r="B36" s="22"/>
      <c r="E36" s="20" t="s">
        <v>34</v>
      </c>
      <c r="F36" s="77">
        <f>ROUND((SUM(BH124:BH170)),  2)</f>
        <v>0</v>
      </c>
      <c r="I36" s="78">
        <v>0.2</v>
      </c>
      <c r="J36" s="77">
        <f>0</f>
        <v>0</v>
      </c>
      <c r="L36" s="22"/>
    </row>
    <row r="37" spans="2:12" s="1" customFormat="1" ht="14.45" hidden="1" customHeight="1" x14ac:dyDescent="0.2">
      <c r="B37" s="22"/>
      <c r="E37" s="20" t="s">
        <v>35</v>
      </c>
      <c r="F37" s="77">
        <f>ROUND((SUM(BI124:BI170)),  2)</f>
        <v>0</v>
      </c>
      <c r="I37" s="78">
        <v>0</v>
      </c>
      <c r="J37" s="77">
        <f>0</f>
        <v>0</v>
      </c>
      <c r="L37" s="22"/>
    </row>
    <row r="38" spans="2:12" s="1" customFormat="1" ht="6.95" customHeight="1" x14ac:dyDescent="0.2">
      <c r="B38" s="22"/>
      <c r="L38" s="22"/>
    </row>
    <row r="39" spans="2:12" s="1" customFormat="1" ht="25.35" customHeight="1" x14ac:dyDescent="0.2">
      <c r="B39" s="22"/>
      <c r="C39" s="79"/>
      <c r="D39" s="80" t="s">
        <v>36</v>
      </c>
      <c r="E39" s="46"/>
      <c r="F39" s="46"/>
      <c r="G39" s="81" t="s">
        <v>37</v>
      </c>
      <c r="H39" s="82" t="s">
        <v>38</v>
      </c>
      <c r="I39" s="46"/>
      <c r="J39" s="83">
        <f>SUM(J30:J37)</f>
        <v>0</v>
      </c>
      <c r="K39" s="84"/>
      <c r="L39" s="22"/>
    </row>
    <row r="40" spans="2:12" s="1" customFormat="1" ht="14.45" customHeight="1" x14ac:dyDescent="0.2">
      <c r="B40" s="22"/>
      <c r="L40" s="22"/>
    </row>
    <row r="41" spans="2:12" ht="14.45" customHeight="1" x14ac:dyDescent="0.2">
      <c r="B41" s="15"/>
      <c r="L41" s="15"/>
    </row>
    <row r="42" spans="2:12" ht="14.45" customHeight="1" x14ac:dyDescent="0.2">
      <c r="B42" s="15"/>
      <c r="L42" s="15"/>
    </row>
    <row r="43" spans="2:12" ht="14.45" customHeight="1" x14ac:dyDescent="0.2">
      <c r="B43" s="15"/>
      <c r="L43" s="15"/>
    </row>
    <row r="44" spans="2:12" ht="14.45" customHeight="1" x14ac:dyDescent="0.2">
      <c r="B44" s="15"/>
      <c r="L44" s="15"/>
    </row>
    <row r="45" spans="2:12" ht="14.45" customHeight="1" x14ac:dyDescent="0.2">
      <c r="B45" s="15"/>
      <c r="L45" s="15"/>
    </row>
    <row r="46" spans="2:12" ht="14.45" customHeight="1" x14ac:dyDescent="0.2">
      <c r="B46" s="15"/>
      <c r="L46" s="15"/>
    </row>
    <row r="47" spans="2:12" ht="14.45" customHeight="1" x14ac:dyDescent="0.2">
      <c r="B47" s="15"/>
      <c r="L47" s="15"/>
    </row>
    <row r="48" spans="2:12" ht="14.45" customHeight="1" x14ac:dyDescent="0.2">
      <c r="B48" s="15"/>
      <c r="L48" s="15"/>
    </row>
    <row r="49" spans="2:12" ht="14.45" customHeight="1" x14ac:dyDescent="0.2">
      <c r="B49" s="15"/>
      <c r="L49" s="15"/>
    </row>
    <row r="50" spans="2:12" s="1" customFormat="1" ht="14.45" customHeight="1" x14ac:dyDescent="0.2">
      <c r="B50" s="22"/>
      <c r="D50" s="31" t="s">
        <v>39</v>
      </c>
      <c r="E50" s="32"/>
      <c r="F50" s="32"/>
      <c r="G50" s="31" t="s">
        <v>40</v>
      </c>
      <c r="H50" s="32"/>
      <c r="I50" s="32"/>
      <c r="J50" s="32"/>
      <c r="K50" s="32"/>
      <c r="L50" s="22"/>
    </row>
    <row r="51" spans="2:12" x14ac:dyDescent="0.2">
      <c r="B51" s="15"/>
      <c r="L51" s="15"/>
    </row>
    <row r="52" spans="2:12" x14ac:dyDescent="0.2">
      <c r="B52" s="15"/>
      <c r="L52" s="15"/>
    </row>
    <row r="53" spans="2:12" x14ac:dyDescent="0.2">
      <c r="B53" s="15"/>
      <c r="L53" s="15"/>
    </row>
    <row r="54" spans="2:12" x14ac:dyDescent="0.2">
      <c r="B54" s="15"/>
      <c r="L54" s="15"/>
    </row>
    <row r="55" spans="2:12" x14ac:dyDescent="0.2">
      <c r="B55" s="15"/>
      <c r="L55" s="15"/>
    </row>
    <row r="56" spans="2:12" x14ac:dyDescent="0.2">
      <c r="B56" s="15"/>
      <c r="L56" s="15"/>
    </row>
    <row r="57" spans="2:12" x14ac:dyDescent="0.2">
      <c r="B57" s="15"/>
      <c r="L57" s="15"/>
    </row>
    <row r="58" spans="2:12" x14ac:dyDescent="0.2">
      <c r="B58" s="15"/>
      <c r="L58" s="15"/>
    </row>
    <row r="59" spans="2:12" x14ac:dyDescent="0.2">
      <c r="B59" s="15"/>
      <c r="L59" s="15"/>
    </row>
    <row r="60" spans="2:12" x14ac:dyDescent="0.2">
      <c r="B60" s="15"/>
      <c r="L60" s="15"/>
    </row>
    <row r="61" spans="2:12" s="1" customFormat="1" ht="12.75" x14ac:dyDescent="0.2">
      <c r="B61" s="22"/>
      <c r="D61" s="33" t="s">
        <v>41</v>
      </c>
      <c r="E61" s="24"/>
      <c r="F61" s="85" t="s">
        <v>42</v>
      </c>
      <c r="G61" s="33" t="s">
        <v>41</v>
      </c>
      <c r="H61" s="24"/>
      <c r="I61" s="24"/>
      <c r="J61" s="86" t="s">
        <v>42</v>
      </c>
      <c r="K61" s="24"/>
      <c r="L61" s="22"/>
    </row>
    <row r="62" spans="2:12" x14ac:dyDescent="0.2">
      <c r="B62" s="15"/>
      <c r="L62" s="15"/>
    </row>
    <row r="63" spans="2:12" x14ac:dyDescent="0.2">
      <c r="B63" s="15"/>
      <c r="L63" s="15"/>
    </row>
    <row r="64" spans="2:12" x14ac:dyDescent="0.2">
      <c r="B64" s="15"/>
      <c r="L64" s="15"/>
    </row>
    <row r="65" spans="2:12" s="1" customFormat="1" ht="12.75" x14ac:dyDescent="0.2">
      <c r="B65" s="22"/>
      <c r="D65" s="31" t="s">
        <v>43</v>
      </c>
      <c r="E65" s="32"/>
      <c r="F65" s="32"/>
      <c r="G65" s="31" t="s">
        <v>44</v>
      </c>
      <c r="H65" s="32"/>
      <c r="I65" s="32"/>
      <c r="J65" s="32"/>
      <c r="K65" s="32"/>
      <c r="L65" s="22"/>
    </row>
    <row r="66" spans="2:12" x14ac:dyDescent="0.2">
      <c r="B66" s="15"/>
      <c r="L66" s="15"/>
    </row>
    <row r="67" spans="2:12" x14ac:dyDescent="0.2">
      <c r="B67" s="15"/>
      <c r="L67" s="15"/>
    </row>
    <row r="68" spans="2:12" x14ac:dyDescent="0.2">
      <c r="B68" s="15"/>
      <c r="L68" s="15"/>
    </row>
    <row r="69" spans="2:12" x14ac:dyDescent="0.2">
      <c r="B69" s="15"/>
      <c r="L69" s="15"/>
    </row>
    <row r="70" spans="2:12" x14ac:dyDescent="0.2">
      <c r="B70" s="15"/>
      <c r="L70" s="15"/>
    </row>
    <row r="71" spans="2:12" x14ac:dyDescent="0.2">
      <c r="B71" s="15"/>
      <c r="L71" s="15"/>
    </row>
    <row r="72" spans="2:12" x14ac:dyDescent="0.2">
      <c r="B72" s="15"/>
      <c r="L72" s="15"/>
    </row>
    <row r="73" spans="2:12" x14ac:dyDescent="0.2">
      <c r="B73" s="15"/>
      <c r="L73" s="15"/>
    </row>
    <row r="74" spans="2:12" x14ac:dyDescent="0.2">
      <c r="B74" s="15"/>
      <c r="L74" s="15"/>
    </row>
    <row r="75" spans="2:12" x14ac:dyDescent="0.2">
      <c r="B75" s="15"/>
      <c r="L75" s="15"/>
    </row>
    <row r="76" spans="2:12" s="1" customFormat="1" ht="12.75" x14ac:dyDescent="0.2">
      <c r="B76" s="22"/>
      <c r="D76" s="33" t="s">
        <v>41</v>
      </c>
      <c r="E76" s="24"/>
      <c r="F76" s="85" t="s">
        <v>42</v>
      </c>
      <c r="G76" s="33" t="s">
        <v>41</v>
      </c>
      <c r="H76" s="24"/>
      <c r="I76" s="24"/>
      <c r="J76" s="86" t="s">
        <v>42</v>
      </c>
      <c r="K76" s="24"/>
      <c r="L76" s="22"/>
    </row>
    <row r="77" spans="2:12" s="1" customFormat="1" ht="14.45" customHeight="1" x14ac:dyDescent="0.2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2"/>
    </row>
    <row r="81" spans="2:47" s="1" customFormat="1" ht="6.95" customHeight="1" x14ac:dyDescent="0.2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2"/>
    </row>
    <row r="82" spans="2:47" s="1" customFormat="1" ht="24.95" customHeight="1" x14ac:dyDescent="0.2">
      <c r="B82" s="22"/>
      <c r="C82" s="16" t="s">
        <v>75</v>
      </c>
      <c r="L82" s="22"/>
    </row>
    <row r="83" spans="2:47" s="1" customFormat="1" ht="6.95" customHeight="1" x14ac:dyDescent="0.2">
      <c r="B83" s="22"/>
      <c r="L83" s="22"/>
    </row>
    <row r="84" spans="2:47" s="1" customFormat="1" ht="12" customHeight="1" x14ac:dyDescent="0.2">
      <c r="B84" s="22"/>
      <c r="C84" s="20" t="s">
        <v>12</v>
      </c>
      <c r="L84" s="22"/>
    </row>
    <row r="85" spans="2:47" s="1" customFormat="1" ht="16.5" customHeight="1" x14ac:dyDescent="0.2">
      <c r="B85" s="22"/>
      <c r="E85" s="193" t="str">
        <f>'Rekapitulácia stavby'!K6</f>
        <v>Výstavba chodníka medzi obcami Jakubany a Nová Ľubovňa</v>
      </c>
      <c r="F85" s="194"/>
      <c r="G85" s="194"/>
      <c r="H85" s="194"/>
      <c r="L85" s="22"/>
    </row>
    <row r="86" spans="2:47" s="1" customFormat="1" ht="12" customHeight="1" x14ac:dyDescent="0.2">
      <c r="B86" s="22"/>
      <c r="C86" s="20" t="s">
        <v>74</v>
      </c>
      <c r="L86" s="22"/>
    </row>
    <row r="87" spans="2:47" s="1" customFormat="1" ht="16.5" customHeight="1" x14ac:dyDescent="0.2">
      <c r="B87" s="22"/>
      <c r="E87" s="186" t="str">
        <f>'Rekapitulácia stavby'!K7</f>
        <v>Chodník Jakubany</v>
      </c>
      <c r="F87" s="195"/>
      <c r="G87" s="195"/>
      <c r="H87" s="195"/>
      <c r="L87" s="22"/>
    </row>
    <row r="88" spans="2:47" s="1" customFormat="1" ht="6.95" customHeight="1" x14ac:dyDescent="0.2">
      <c r="B88" s="22"/>
      <c r="L88" s="22"/>
    </row>
    <row r="89" spans="2:47" s="1" customFormat="1" ht="12" customHeight="1" x14ac:dyDescent="0.2">
      <c r="B89" s="22"/>
      <c r="C89" s="20" t="s">
        <v>15</v>
      </c>
      <c r="E89" s="218" t="str">
        <f>'Rekapitulácia stavby'!K8</f>
        <v>Jakubany</v>
      </c>
      <c r="F89" s="19" t="str">
        <f>F12</f>
        <v xml:space="preserve"> </v>
      </c>
      <c r="I89" s="20" t="s">
        <v>17</v>
      </c>
      <c r="J89" s="217" t="str">
        <f>'Rekapitulácia stavby'!AN8</f>
        <v>vyplní uchádzač</v>
      </c>
      <c r="L89" s="22"/>
    </row>
    <row r="90" spans="2:47" s="1" customFormat="1" ht="6.95" customHeight="1" x14ac:dyDescent="0.2">
      <c r="B90" s="22"/>
      <c r="J90" s="219"/>
      <c r="L90" s="22"/>
    </row>
    <row r="91" spans="2:47" s="1" customFormat="1" ht="54" customHeight="1" x14ac:dyDescent="0.2">
      <c r="B91" s="22"/>
      <c r="C91" s="20" t="s">
        <v>18</v>
      </c>
      <c r="F91" s="212" t="str">
        <f>'Rekapitulácia stavby'!K10</f>
        <v>Obec Jakubany, OcÚ Jakubany č.555, 065 12 Jakubany, okres Stará Ľubovňa</v>
      </c>
      <c r="G91" s="212"/>
      <c r="H91" s="212"/>
      <c r="I91" s="20" t="s">
        <v>22</v>
      </c>
      <c r="J91" s="220" t="str">
        <f>'Rekapitulácia stavby'!K16</f>
        <v>PROJEKTPLAN, s.r.o., Jarmočná 1926/90A, 064 01 Stará Ľubovňa</v>
      </c>
      <c r="L91" s="22"/>
    </row>
    <row r="92" spans="2:47" s="1" customFormat="1" ht="30" customHeight="1" x14ac:dyDescent="0.2">
      <c r="B92" s="22"/>
      <c r="C92" s="20" t="s">
        <v>21</v>
      </c>
      <c r="F92" s="212" t="str">
        <f>'Rekapitulácia stavby'!K13</f>
        <v>vyplní uchádzač</v>
      </c>
      <c r="G92" s="212"/>
      <c r="H92" s="212"/>
      <c r="I92" s="20" t="s">
        <v>24</v>
      </c>
      <c r="J92" s="220" t="str">
        <f>'Rekapitulácia stavby'!K19</f>
        <v>vyplní uchádzač</v>
      </c>
      <c r="L92" s="22"/>
    </row>
    <row r="93" spans="2:47" s="1" customFormat="1" ht="10.35" customHeight="1" x14ac:dyDescent="0.2">
      <c r="B93" s="22"/>
      <c r="L93" s="22"/>
    </row>
    <row r="94" spans="2:47" s="1" customFormat="1" ht="29.25" customHeight="1" x14ac:dyDescent="0.2">
      <c r="B94" s="22"/>
      <c r="C94" s="87" t="s">
        <v>76</v>
      </c>
      <c r="D94" s="79"/>
      <c r="E94" s="79"/>
      <c r="F94" s="79"/>
      <c r="G94" s="79"/>
      <c r="H94" s="79"/>
      <c r="I94" s="79"/>
      <c r="J94" s="88" t="s">
        <v>77</v>
      </c>
      <c r="K94" s="79"/>
      <c r="L94" s="22"/>
    </row>
    <row r="95" spans="2:47" s="1" customFormat="1" ht="10.35" customHeight="1" x14ac:dyDescent="0.2">
      <c r="B95" s="22"/>
      <c r="L95" s="22"/>
    </row>
    <row r="96" spans="2:47" s="1" customFormat="1" ht="22.9" customHeight="1" x14ac:dyDescent="0.2">
      <c r="B96" s="22"/>
      <c r="C96" s="89" t="s">
        <v>78</v>
      </c>
      <c r="J96" s="55">
        <f>J124</f>
        <v>0</v>
      </c>
      <c r="L96" s="22"/>
      <c r="AU96" s="12" t="s">
        <v>79</v>
      </c>
    </row>
    <row r="97" spans="2:12" s="7" customFormat="1" ht="24.95" customHeight="1" x14ac:dyDescent="0.2">
      <c r="B97" s="90"/>
      <c r="D97" s="91" t="s">
        <v>80</v>
      </c>
      <c r="E97" s="92"/>
      <c r="F97" s="92"/>
      <c r="G97" s="92"/>
      <c r="H97" s="92"/>
      <c r="I97" s="92"/>
      <c r="J97" s="93">
        <f>J125</f>
        <v>0</v>
      </c>
      <c r="L97" s="90"/>
    </row>
    <row r="98" spans="2:12" s="8" customFormat="1" ht="19.899999999999999" customHeight="1" x14ac:dyDescent="0.2">
      <c r="B98" s="94"/>
      <c r="D98" s="95" t="s">
        <v>81</v>
      </c>
      <c r="E98" s="96"/>
      <c r="F98" s="96"/>
      <c r="G98" s="96"/>
      <c r="H98" s="96"/>
      <c r="I98" s="96"/>
      <c r="J98" s="97">
        <f>J126</f>
        <v>0</v>
      </c>
      <c r="L98" s="94"/>
    </row>
    <row r="99" spans="2:12" s="8" customFormat="1" ht="19.899999999999999" customHeight="1" x14ac:dyDescent="0.2">
      <c r="B99" s="94"/>
      <c r="D99" s="95" t="s">
        <v>82</v>
      </c>
      <c r="E99" s="96"/>
      <c r="F99" s="96"/>
      <c r="G99" s="96"/>
      <c r="H99" s="96"/>
      <c r="I99" s="96"/>
      <c r="J99" s="97">
        <f>J143</f>
        <v>0</v>
      </c>
      <c r="L99" s="94"/>
    </row>
    <row r="100" spans="2:12" s="8" customFormat="1" ht="19.899999999999999" customHeight="1" x14ac:dyDescent="0.2">
      <c r="B100" s="94"/>
      <c r="D100" s="95" t="s">
        <v>83</v>
      </c>
      <c r="E100" s="96"/>
      <c r="F100" s="96"/>
      <c r="G100" s="96"/>
      <c r="H100" s="96"/>
      <c r="I100" s="96"/>
      <c r="J100" s="97">
        <f>J145</f>
        <v>0</v>
      </c>
      <c r="L100" s="94"/>
    </row>
    <row r="101" spans="2:12" s="8" customFormat="1" ht="19.899999999999999" customHeight="1" x14ac:dyDescent="0.2">
      <c r="B101" s="94"/>
      <c r="D101" s="95" t="s">
        <v>84</v>
      </c>
      <c r="E101" s="96"/>
      <c r="F101" s="96"/>
      <c r="G101" s="96"/>
      <c r="H101" s="96"/>
      <c r="I101" s="96"/>
      <c r="J101" s="97">
        <f>J151</f>
        <v>0</v>
      </c>
      <c r="L101" s="94"/>
    </row>
    <row r="102" spans="2:12" s="8" customFormat="1" ht="19.899999999999999" customHeight="1" x14ac:dyDescent="0.2">
      <c r="B102" s="94"/>
      <c r="D102" s="95" t="s">
        <v>85</v>
      </c>
      <c r="E102" s="96"/>
      <c r="F102" s="96"/>
      <c r="G102" s="96"/>
      <c r="H102" s="96"/>
      <c r="I102" s="96"/>
      <c r="J102" s="97">
        <f>J157</f>
        <v>0</v>
      </c>
      <c r="L102" s="94"/>
    </row>
    <row r="103" spans="2:12" s="8" customFormat="1" ht="19.899999999999999" customHeight="1" x14ac:dyDescent="0.2">
      <c r="B103" s="94"/>
      <c r="D103" s="95" t="s">
        <v>86</v>
      </c>
      <c r="E103" s="96"/>
      <c r="F103" s="96"/>
      <c r="G103" s="96"/>
      <c r="H103" s="96"/>
      <c r="I103" s="96"/>
      <c r="J103" s="97">
        <f>J164</f>
        <v>0</v>
      </c>
      <c r="L103" s="94"/>
    </row>
    <row r="104" spans="2:12" s="8" customFormat="1" ht="19.899999999999999" customHeight="1" x14ac:dyDescent="0.2">
      <c r="B104" s="94"/>
      <c r="D104" s="95" t="s">
        <v>87</v>
      </c>
      <c r="E104" s="96"/>
      <c r="F104" s="96"/>
      <c r="G104" s="96"/>
      <c r="H104" s="96"/>
      <c r="I104" s="96"/>
      <c r="J104" s="97">
        <f>J169</f>
        <v>0</v>
      </c>
      <c r="L104" s="94"/>
    </row>
    <row r="105" spans="2:12" s="1" customFormat="1" ht="21.75" customHeight="1" x14ac:dyDescent="0.2">
      <c r="B105" s="22"/>
      <c r="L105" s="22"/>
    </row>
    <row r="106" spans="2:12" s="1" customFormat="1" ht="6.95" customHeight="1" x14ac:dyDescent="0.2">
      <c r="B106" s="34"/>
      <c r="C106" s="35"/>
      <c r="D106" s="35"/>
      <c r="E106" s="35"/>
      <c r="F106" s="35"/>
      <c r="G106" s="35"/>
      <c r="H106" s="35"/>
      <c r="I106" s="35"/>
      <c r="J106" s="35"/>
      <c r="K106" s="35"/>
      <c r="L106" s="22"/>
    </row>
    <row r="110" spans="2:12" s="1" customFormat="1" ht="6.95" customHeight="1" x14ac:dyDescent="0.2"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22"/>
    </row>
    <row r="111" spans="2:12" s="1" customFormat="1" ht="24.95" customHeight="1" x14ac:dyDescent="0.2">
      <c r="B111" s="22"/>
      <c r="C111" s="16" t="s">
        <v>88</v>
      </c>
      <c r="L111" s="22"/>
    </row>
    <row r="112" spans="2:12" s="1" customFormat="1" ht="6.95" customHeight="1" x14ac:dyDescent="0.2">
      <c r="B112" s="22"/>
      <c r="L112" s="22"/>
    </row>
    <row r="113" spans="2:65" s="159" customFormat="1" ht="12" customHeight="1" x14ac:dyDescent="0.2">
      <c r="B113" s="22"/>
      <c r="C113" s="147" t="s">
        <v>12</v>
      </c>
      <c r="L113" s="22"/>
    </row>
    <row r="114" spans="2:65" s="159" customFormat="1" ht="16.5" customHeight="1" x14ac:dyDescent="0.2">
      <c r="B114" s="22"/>
      <c r="E114" s="193" t="str">
        <f>'Rekapitulácia stavby'!K6</f>
        <v>Výstavba chodníka medzi obcami Jakubany a Nová Ľubovňa</v>
      </c>
      <c r="F114" s="194"/>
      <c r="G114" s="194"/>
      <c r="H114" s="194"/>
      <c r="L114" s="22"/>
    </row>
    <row r="115" spans="2:65" s="159" customFormat="1" ht="12" customHeight="1" x14ac:dyDescent="0.2">
      <c r="B115" s="22"/>
      <c r="C115" s="147" t="s">
        <v>74</v>
      </c>
      <c r="L115" s="22"/>
    </row>
    <row r="116" spans="2:65" s="159" customFormat="1" ht="16.5" customHeight="1" x14ac:dyDescent="0.2">
      <c r="B116" s="22"/>
      <c r="E116" s="186" t="str">
        <f>'Rekapitulácia stavby'!K7</f>
        <v>Chodník Jakubany</v>
      </c>
      <c r="F116" s="195"/>
      <c r="G116" s="195"/>
      <c r="H116" s="195"/>
      <c r="L116" s="22"/>
    </row>
    <row r="117" spans="2:65" s="159" customFormat="1" ht="6.95" customHeight="1" x14ac:dyDescent="0.2">
      <c r="B117" s="22"/>
      <c r="L117" s="22"/>
    </row>
    <row r="118" spans="2:65" s="159" customFormat="1" ht="12" customHeight="1" x14ac:dyDescent="0.2">
      <c r="B118" s="22"/>
      <c r="C118" s="147" t="s">
        <v>15</v>
      </c>
      <c r="E118" s="218" t="str">
        <f>'Rekapitulácia stavby'!K8</f>
        <v>Jakubany</v>
      </c>
      <c r="F118" s="158"/>
      <c r="I118" s="147" t="s">
        <v>17</v>
      </c>
      <c r="J118" s="217" t="str">
        <f>'Rekapitulácia stavby'!AN8</f>
        <v>vyplní uchádzač</v>
      </c>
      <c r="L118" s="22"/>
    </row>
    <row r="119" spans="2:65" s="159" customFormat="1" ht="6.95" customHeight="1" x14ac:dyDescent="0.2">
      <c r="B119" s="22"/>
      <c r="J119" s="219"/>
      <c r="L119" s="22"/>
    </row>
    <row r="120" spans="2:65" s="159" customFormat="1" ht="54" customHeight="1" x14ac:dyDescent="0.2">
      <c r="B120" s="22"/>
      <c r="C120" s="147" t="s">
        <v>18</v>
      </c>
      <c r="F120" s="212" t="str">
        <f>'Rekapitulácia stavby'!K10</f>
        <v>Obec Jakubany, OcÚ Jakubany č.555, 065 12 Jakubany, okres Stará Ľubovňa</v>
      </c>
      <c r="G120" s="212"/>
      <c r="H120" s="212"/>
      <c r="I120" s="147" t="s">
        <v>22</v>
      </c>
      <c r="J120" s="220" t="str">
        <f>'Rekapitulácia stavby'!K16</f>
        <v>PROJEKTPLAN, s.r.o., Jarmočná 1926/90A, 064 01 Stará Ľubovňa</v>
      </c>
      <c r="L120" s="22"/>
    </row>
    <row r="121" spans="2:65" s="159" customFormat="1" ht="30" customHeight="1" x14ac:dyDescent="0.2">
      <c r="B121" s="22"/>
      <c r="C121" s="147" t="s">
        <v>21</v>
      </c>
      <c r="F121" s="212" t="str">
        <f>'Rekapitulácia stavby'!K13</f>
        <v>vyplní uchádzač</v>
      </c>
      <c r="G121" s="212"/>
      <c r="H121" s="212"/>
      <c r="I121" s="147" t="s">
        <v>24</v>
      </c>
      <c r="J121" s="220" t="str">
        <f>'Rekapitulácia stavby'!K19</f>
        <v>vyplní uchádzač</v>
      </c>
      <c r="L121" s="22"/>
    </row>
    <row r="122" spans="2:65" s="1" customFormat="1" ht="10.35" customHeight="1" x14ac:dyDescent="0.2">
      <c r="B122" s="22"/>
      <c r="L122" s="22"/>
    </row>
    <row r="123" spans="2:65" s="9" customFormat="1" ht="29.25" customHeight="1" x14ac:dyDescent="0.2">
      <c r="B123" s="98"/>
      <c r="C123" s="99" t="s">
        <v>89</v>
      </c>
      <c r="D123" s="100" t="s">
        <v>50</v>
      </c>
      <c r="E123" s="100" t="s">
        <v>46</v>
      </c>
      <c r="F123" s="100" t="s">
        <v>47</v>
      </c>
      <c r="G123" s="100" t="s">
        <v>90</v>
      </c>
      <c r="H123" s="100" t="s">
        <v>91</v>
      </c>
      <c r="I123" s="100" t="s">
        <v>92</v>
      </c>
      <c r="J123" s="101" t="s">
        <v>77</v>
      </c>
      <c r="K123" s="102" t="s">
        <v>93</v>
      </c>
      <c r="L123" s="98"/>
      <c r="M123" s="48" t="s">
        <v>1</v>
      </c>
      <c r="N123" s="49" t="s">
        <v>30</v>
      </c>
      <c r="O123" s="49" t="s">
        <v>94</v>
      </c>
      <c r="P123" s="49" t="s">
        <v>95</v>
      </c>
      <c r="Q123" s="49" t="s">
        <v>96</v>
      </c>
      <c r="R123" s="49" t="s">
        <v>97</v>
      </c>
      <c r="S123" s="49" t="s">
        <v>98</v>
      </c>
      <c r="T123" s="50" t="s">
        <v>99</v>
      </c>
    </row>
    <row r="124" spans="2:65" s="1" customFormat="1" ht="22.9" customHeight="1" x14ac:dyDescent="0.25">
      <c r="B124" s="22"/>
      <c r="C124" s="53" t="s">
        <v>78</v>
      </c>
      <c r="J124" s="103">
        <f>SUM(J125)</f>
        <v>0</v>
      </c>
      <c r="L124" s="22"/>
      <c r="M124" s="51"/>
      <c r="N124" s="42"/>
      <c r="O124" s="42"/>
      <c r="P124" s="104">
        <f>P125</f>
        <v>954.06473000000005</v>
      </c>
      <c r="Q124" s="42"/>
      <c r="R124" s="104">
        <f>R125</f>
        <v>568.62355249999996</v>
      </c>
      <c r="S124" s="42"/>
      <c r="T124" s="105">
        <f>T125</f>
        <v>0</v>
      </c>
      <c r="AT124" s="12" t="s">
        <v>64</v>
      </c>
      <c r="AU124" s="12" t="s">
        <v>79</v>
      </c>
      <c r="BK124" s="106">
        <f>BK125</f>
        <v>0</v>
      </c>
    </row>
    <row r="125" spans="2:65" s="10" customFormat="1" ht="25.9" customHeight="1" x14ac:dyDescent="0.2">
      <c r="B125" s="107"/>
      <c r="D125" s="108" t="s">
        <v>64</v>
      </c>
      <c r="E125" s="109" t="s">
        <v>100</v>
      </c>
      <c r="F125" s="109" t="s">
        <v>101</v>
      </c>
      <c r="J125" s="110">
        <f>SUM(J126+J143+J145+J151+J157+J164+J169)</f>
        <v>0</v>
      </c>
      <c r="L125" s="107"/>
      <c r="M125" s="111"/>
      <c r="N125" s="112"/>
      <c r="O125" s="112"/>
      <c r="P125" s="113">
        <f>P126+P143+P145+P151+P157+P164+P169</f>
        <v>954.06473000000005</v>
      </c>
      <c r="Q125" s="112"/>
      <c r="R125" s="113">
        <f>R126+R143+R145+R151+R157+R164+R169</f>
        <v>568.62355249999996</v>
      </c>
      <c r="S125" s="112"/>
      <c r="T125" s="114">
        <f>T126+T143+T145+T151+T157+T164+T169</f>
        <v>0</v>
      </c>
      <c r="AR125" s="108" t="s">
        <v>71</v>
      </c>
      <c r="AT125" s="115" t="s">
        <v>64</v>
      </c>
      <c r="AU125" s="115" t="s">
        <v>65</v>
      </c>
      <c r="AY125" s="108" t="s">
        <v>102</v>
      </c>
      <c r="BK125" s="116">
        <f>BK126+BK143+BK145+BK151+BK157+BK164+BK169</f>
        <v>0</v>
      </c>
    </row>
    <row r="126" spans="2:65" s="10" customFormat="1" ht="22.9" customHeight="1" x14ac:dyDescent="0.2">
      <c r="B126" s="107"/>
      <c r="D126" s="108" t="s">
        <v>64</v>
      </c>
      <c r="E126" s="117" t="s">
        <v>71</v>
      </c>
      <c r="F126" s="117" t="s">
        <v>103</v>
      </c>
      <c r="J126" s="118">
        <f>SUM(J127:J142)</f>
        <v>0</v>
      </c>
      <c r="L126" s="107"/>
      <c r="M126" s="111"/>
      <c r="N126" s="112"/>
      <c r="O126" s="112"/>
      <c r="P126" s="113">
        <f>SUM(P127:P142)</f>
        <v>208.53345999999999</v>
      </c>
      <c r="Q126" s="112"/>
      <c r="R126" s="113">
        <f>SUM(R127:R142)</f>
        <v>0</v>
      </c>
      <c r="S126" s="112"/>
      <c r="T126" s="114">
        <f>SUM(T127:T142)</f>
        <v>0</v>
      </c>
      <c r="AR126" s="108" t="s">
        <v>71</v>
      </c>
      <c r="AT126" s="115" t="s">
        <v>64</v>
      </c>
      <c r="AU126" s="115" t="s">
        <v>71</v>
      </c>
      <c r="AY126" s="108" t="s">
        <v>102</v>
      </c>
      <c r="BK126" s="116">
        <f>SUM(BK127:BK142)</f>
        <v>0</v>
      </c>
    </row>
    <row r="127" spans="2:65" s="1" customFormat="1" ht="24" customHeight="1" x14ac:dyDescent="0.2">
      <c r="B127" s="119"/>
      <c r="C127" s="120">
        <v>1</v>
      </c>
      <c r="D127" s="120" t="s">
        <v>104</v>
      </c>
      <c r="E127" s="121" t="s">
        <v>105</v>
      </c>
      <c r="F127" s="122" t="s">
        <v>106</v>
      </c>
      <c r="G127" s="123" t="s">
        <v>107</v>
      </c>
      <c r="H127" s="124">
        <v>166</v>
      </c>
      <c r="I127" s="150"/>
      <c r="J127" s="125">
        <f t="shared" ref="J127:J142" si="0">ROUND(I127*H127,2)</f>
        <v>0</v>
      </c>
      <c r="K127" s="122" t="s">
        <v>108</v>
      </c>
      <c r="L127" s="22"/>
      <c r="M127" s="126" t="s">
        <v>1</v>
      </c>
      <c r="N127" s="127" t="s">
        <v>32</v>
      </c>
      <c r="O127" s="128">
        <v>1.2E-2</v>
      </c>
      <c r="P127" s="128">
        <f t="shared" ref="P127:P142" si="1">O127*H127</f>
        <v>1.992</v>
      </c>
      <c r="Q127" s="128">
        <v>0</v>
      </c>
      <c r="R127" s="128">
        <f t="shared" ref="R127:R142" si="2">Q127*H127</f>
        <v>0</v>
      </c>
      <c r="S127" s="128">
        <v>0</v>
      </c>
      <c r="T127" s="129">
        <f t="shared" ref="T127:T142" si="3">S127*H127</f>
        <v>0</v>
      </c>
      <c r="AR127" s="130" t="s">
        <v>109</v>
      </c>
      <c r="AT127" s="130" t="s">
        <v>104</v>
      </c>
      <c r="AU127" s="130" t="s">
        <v>110</v>
      </c>
      <c r="AY127" s="12" t="s">
        <v>102</v>
      </c>
      <c r="BE127" s="131">
        <f t="shared" ref="BE127:BE142" si="4">IF(N127="základná",J127,0)</f>
        <v>0</v>
      </c>
      <c r="BF127" s="131">
        <f t="shared" ref="BF127:BF142" si="5">IF(N127="znížená",J127,0)</f>
        <v>0</v>
      </c>
      <c r="BG127" s="131">
        <f t="shared" ref="BG127:BG142" si="6">IF(N127="zákl. prenesená",J127,0)</f>
        <v>0</v>
      </c>
      <c r="BH127" s="131">
        <f t="shared" ref="BH127:BH142" si="7">IF(N127="zníž. prenesená",J127,0)</f>
        <v>0</v>
      </c>
      <c r="BI127" s="131">
        <f t="shared" ref="BI127:BI142" si="8">IF(N127="nulová",J127,0)</f>
        <v>0</v>
      </c>
      <c r="BJ127" s="12" t="s">
        <v>110</v>
      </c>
      <c r="BK127" s="131">
        <f t="shared" ref="BK127:BK142" si="9">ROUND(I127*H127,2)</f>
        <v>0</v>
      </c>
      <c r="BL127" s="12" t="s">
        <v>109</v>
      </c>
      <c r="BM127" s="130" t="s">
        <v>111</v>
      </c>
    </row>
    <row r="128" spans="2:65" s="1" customFormat="1" ht="16.5" customHeight="1" x14ac:dyDescent="0.2">
      <c r="B128" s="119"/>
      <c r="C128" s="120">
        <v>2</v>
      </c>
      <c r="D128" s="120" t="s">
        <v>104</v>
      </c>
      <c r="E128" s="121" t="s">
        <v>112</v>
      </c>
      <c r="F128" s="122" t="s">
        <v>113</v>
      </c>
      <c r="G128" s="123" t="s">
        <v>107</v>
      </c>
      <c r="H128" s="124">
        <v>93</v>
      </c>
      <c r="I128" s="150"/>
      <c r="J128" s="125">
        <f t="shared" si="0"/>
        <v>0</v>
      </c>
      <c r="K128" s="122" t="s">
        <v>108</v>
      </c>
      <c r="L128" s="22"/>
      <c r="M128" s="126" t="s">
        <v>1</v>
      </c>
      <c r="N128" s="127" t="s">
        <v>32</v>
      </c>
      <c r="O128" s="128">
        <v>3.1E-2</v>
      </c>
      <c r="P128" s="128">
        <f t="shared" si="1"/>
        <v>2.883</v>
      </c>
      <c r="Q128" s="128">
        <v>0</v>
      </c>
      <c r="R128" s="128">
        <f t="shared" si="2"/>
        <v>0</v>
      </c>
      <c r="S128" s="128">
        <v>0</v>
      </c>
      <c r="T128" s="129">
        <f t="shared" si="3"/>
        <v>0</v>
      </c>
      <c r="AR128" s="130" t="s">
        <v>109</v>
      </c>
      <c r="AT128" s="130" t="s">
        <v>104</v>
      </c>
      <c r="AU128" s="130" t="s">
        <v>110</v>
      </c>
      <c r="AY128" s="12" t="s">
        <v>102</v>
      </c>
      <c r="BE128" s="131">
        <f t="shared" si="4"/>
        <v>0</v>
      </c>
      <c r="BF128" s="131">
        <f t="shared" si="5"/>
        <v>0</v>
      </c>
      <c r="BG128" s="131">
        <f t="shared" si="6"/>
        <v>0</v>
      </c>
      <c r="BH128" s="131">
        <f t="shared" si="7"/>
        <v>0</v>
      </c>
      <c r="BI128" s="131">
        <f t="shared" si="8"/>
        <v>0</v>
      </c>
      <c r="BJ128" s="12" t="s">
        <v>110</v>
      </c>
      <c r="BK128" s="131">
        <f t="shared" si="9"/>
        <v>0</v>
      </c>
      <c r="BL128" s="12" t="s">
        <v>109</v>
      </c>
      <c r="BM128" s="130" t="s">
        <v>114</v>
      </c>
    </row>
    <row r="129" spans="2:65" s="1" customFormat="1" ht="24" customHeight="1" x14ac:dyDescent="0.2">
      <c r="B129" s="119"/>
      <c r="C129" s="120">
        <v>3</v>
      </c>
      <c r="D129" s="120" t="s">
        <v>104</v>
      </c>
      <c r="E129" s="121" t="s">
        <v>115</v>
      </c>
      <c r="F129" s="122" t="s">
        <v>116</v>
      </c>
      <c r="G129" s="123" t="s">
        <v>107</v>
      </c>
      <c r="H129" s="124">
        <v>101</v>
      </c>
      <c r="I129" s="150"/>
      <c r="J129" s="125">
        <f t="shared" si="0"/>
        <v>0</v>
      </c>
      <c r="K129" s="122" t="s">
        <v>108</v>
      </c>
      <c r="L129" s="22"/>
      <c r="M129" s="126" t="s">
        <v>1</v>
      </c>
      <c r="N129" s="127" t="s">
        <v>32</v>
      </c>
      <c r="O129" s="128">
        <v>0.20533999999999999</v>
      </c>
      <c r="P129" s="128">
        <f t="shared" si="1"/>
        <v>20.739339999999999</v>
      </c>
      <c r="Q129" s="128">
        <v>0</v>
      </c>
      <c r="R129" s="128">
        <f t="shared" si="2"/>
        <v>0</v>
      </c>
      <c r="S129" s="128">
        <v>0</v>
      </c>
      <c r="T129" s="129">
        <f t="shared" si="3"/>
        <v>0</v>
      </c>
      <c r="AR129" s="130" t="s">
        <v>109</v>
      </c>
      <c r="AT129" s="130" t="s">
        <v>104</v>
      </c>
      <c r="AU129" s="130" t="s">
        <v>110</v>
      </c>
      <c r="AY129" s="12" t="s">
        <v>102</v>
      </c>
      <c r="BE129" s="131">
        <f t="shared" si="4"/>
        <v>0</v>
      </c>
      <c r="BF129" s="131">
        <f t="shared" si="5"/>
        <v>0</v>
      </c>
      <c r="BG129" s="131">
        <f t="shared" si="6"/>
        <v>0</v>
      </c>
      <c r="BH129" s="131">
        <f t="shared" si="7"/>
        <v>0</v>
      </c>
      <c r="BI129" s="131">
        <f t="shared" si="8"/>
        <v>0</v>
      </c>
      <c r="BJ129" s="12" t="s">
        <v>110</v>
      </c>
      <c r="BK129" s="131">
        <f t="shared" si="9"/>
        <v>0</v>
      </c>
      <c r="BL129" s="12" t="s">
        <v>109</v>
      </c>
      <c r="BM129" s="130" t="s">
        <v>117</v>
      </c>
    </row>
    <row r="130" spans="2:65" s="1" customFormat="1" ht="24" customHeight="1" x14ac:dyDescent="0.2">
      <c r="B130" s="119"/>
      <c r="C130" s="120">
        <v>4</v>
      </c>
      <c r="D130" s="120" t="s">
        <v>104</v>
      </c>
      <c r="E130" s="121" t="s">
        <v>118</v>
      </c>
      <c r="F130" s="122" t="s">
        <v>119</v>
      </c>
      <c r="G130" s="123" t="s">
        <v>107</v>
      </c>
      <c r="H130" s="124">
        <v>7.5</v>
      </c>
      <c r="I130" s="150"/>
      <c r="J130" s="125">
        <f t="shared" si="0"/>
        <v>0</v>
      </c>
      <c r="K130" s="122" t="s">
        <v>108</v>
      </c>
      <c r="L130" s="22"/>
      <c r="M130" s="126" t="s">
        <v>1</v>
      </c>
      <c r="N130" s="127" t="s">
        <v>32</v>
      </c>
      <c r="O130" s="128">
        <v>1.5089999999999999</v>
      </c>
      <c r="P130" s="128">
        <f t="shared" si="1"/>
        <v>11.317499999999999</v>
      </c>
      <c r="Q130" s="128">
        <v>0</v>
      </c>
      <c r="R130" s="128">
        <f t="shared" si="2"/>
        <v>0</v>
      </c>
      <c r="S130" s="128">
        <v>0</v>
      </c>
      <c r="T130" s="129">
        <f t="shared" si="3"/>
        <v>0</v>
      </c>
      <c r="AR130" s="130" t="s">
        <v>109</v>
      </c>
      <c r="AT130" s="130" t="s">
        <v>104</v>
      </c>
      <c r="AU130" s="130" t="s">
        <v>110</v>
      </c>
      <c r="AY130" s="12" t="s">
        <v>102</v>
      </c>
      <c r="BE130" s="131">
        <f t="shared" si="4"/>
        <v>0</v>
      </c>
      <c r="BF130" s="131">
        <f t="shared" si="5"/>
        <v>0</v>
      </c>
      <c r="BG130" s="131">
        <f t="shared" si="6"/>
        <v>0</v>
      </c>
      <c r="BH130" s="131">
        <f t="shared" si="7"/>
        <v>0</v>
      </c>
      <c r="BI130" s="131">
        <f t="shared" si="8"/>
        <v>0</v>
      </c>
      <c r="BJ130" s="12" t="s">
        <v>110</v>
      </c>
      <c r="BK130" s="131">
        <f t="shared" si="9"/>
        <v>0</v>
      </c>
      <c r="BL130" s="12" t="s">
        <v>109</v>
      </c>
      <c r="BM130" s="130" t="s">
        <v>120</v>
      </c>
    </row>
    <row r="131" spans="2:65" s="1" customFormat="1" ht="24" customHeight="1" x14ac:dyDescent="0.2">
      <c r="B131" s="119"/>
      <c r="C131" s="120">
        <v>5</v>
      </c>
      <c r="D131" s="120" t="s">
        <v>104</v>
      </c>
      <c r="E131" s="121" t="s">
        <v>121</v>
      </c>
      <c r="F131" s="122" t="s">
        <v>122</v>
      </c>
      <c r="G131" s="123" t="s">
        <v>107</v>
      </c>
      <c r="H131" s="124">
        <v>101</v>
      </c>
      <c r="I131" s="150"/>
      <c r="J131" s="125">
        <f t="shared" si="0"/>
        <v>0</v>
      </c>
      <c r="K131" s="122" t="s">
        <v>108</v>
      </c>
      <c r="L131" s="22"/>
      <c r="M131" s="126" t="s">
        <v>1</v>
      </c>
      <c r="N131" s="127" t="s">
        <v>32</v>
      </c>
      <c r="O131" s="128">
        <v>2.69E-2</v>
      </c>
      <c r="P131" s="128">
        <f t="shared" si="1"/>
        <v>2.7168999999999999</v>
      </c>
      <c r="Q131" s="128">
        <v>0</v>
      </c>
      <c r="R131" s="128">
        <f t="shared" si="2"/>
        <v>0</v>
      </c>
      <c r="S131" s="128">
        <v>0</v>
      </c>
      <c r="T131" s="129">
        <f t="shared" si="3"/>
        <v>0</v>
      </c>
      <c r="AR131" s="130" t="s">
        <v>109</v>
      </c>
      <c r="AT131" s="130" t="s">
        <v>104</v>
      </c>
      <c r="AU131" s="130" t="s">
        <v>110</v>
      </c>
      <c r="AY131" s="12" t="s">
        <v>102</v>
      </c>
      <c r="BE131" s="131">
        <f t="shared" si="4"/>
        <v>0</v>
      </c>
      <c r="BF131" s="131">
        <f t="shared" si="5"/>
        <v>0</v>
      </c>
      <c r="BG131" s="131">
        <f t="shared" si="6"/>
        <v>0</v>
      </c>
      <c r="BH131" s="131">
        <f t="shared" si="7"/>
        <v>0</v>
      </c>
      <c r="BI131" s="131">
        <f t="shared" si="8"/>
        <v>0</v>
      </c>
      <c r="BJ131" s="12" t="s">
        <v>110</v>
      </c>
      <c r="BK131" s="131">
        <f t="shared" si="9"/>
        <v>0</v>
      </c>
      <c r="BL131" s="12" t="s">
        <v>109</v>
      </c>
      <c r="BM131" s="130" t="s">
        <v>123</v>
      </c>
    </row>
    <row r="132" spans="2:65" s="1" customFormat="1" ht="36" customHeight="1" x14ac:dyDescent="0.2">
      <c r="B132" s="119"/>
      <c r="C132" s="120">
        <v>6</v>
      </c>
      <c r="D132" s="120" t="s">
        <v>104</v>
      </c>
      <c r="E132" s="121" t="s">
        <v>124</v>
      </c>
      <c r="F132" s="122" t="s">
        <v>125</v>
      </c>
      <c r="G132" s="123" t="s">
        <v>107</v>
      </c>
      <c r="H132" s="124">
        <v>99</v>
      </c>
      <c r="I132" s="150"/>
      <c r="J132" s="125">
        <f t="shared" si="0"/>
        <v>0</v>
      </c>
      <c r="K132" s="122" t="s">
        <v>108</v>
      </c>
      <c r="L132" s="22"/>
      <c r="M132" s="126" t="s">
        <v>1</v>
      </c>
      <c r="N132" s="127" t="s">
        <v>32</v>
      </c>
      <c r="O132" s="128">
        <v>3.1579999999999997E-2</v>
      </c>
      <c r="P132" s="128">
        <f t="shared" si="1"/>
        <v>3.1264199999999995</v>
      </c>
      <c r="Q132" s="128">
        <v>0</v>
      </c>
      <c r="R132" s="128">
        <f t="shared" si="2"/>
        <v>0</v>
      </c>
      <c r="S132" s="128">
        <v>0</v>
      </c>
      <c r="T132" s="129">
        <f t="shared" si="3"/>
        <v>0</v>
      </c>
      <c r="AR132" s="130" t="s">
        <v>109</v>
      </c>
      <c r="AT132" s="130" t="s">
        <v>104</v>
      </c>
      <c r="AU132" s="130" t="s">
        <v>110</v>
      </c>
      <c r="AY132" s="12" t="s">
        <v>102</v>
      </c>
      <c r="BE132" s="131">
        <f t="shared" si="4"/>
        <v>0</v>
      </c>
      <c r="BF132" s="131">
        <f t="shared" si="5"/>
        <v>0</v>
      </c>
      <c r="BG132" s="131">
        <f t="shared" si="6"/>
        <v>0</v>
      </c>
      <c r="BH132" s="131">
        <f t="shared" si="7"/>
        <v>0</v>
      </c>
      <c r="BI132" s="131">
        <f t="shared" si="8"/>
        <v>0</v>
      </c>
      <c r="BJ132" s="12" t="s">
        <v>110</v>
      </c>
      <c r="BK132" s="131">
        <f t="shared" si="9"/>
        <v>0</v>
      </c>
      <c r="BL132" s="12" t="s">
        <v>109</v>
      </c>
      <c r="BM132" s="130" t="s">
        <v>126</v>
      </c>
    </row>
    <row r="133" spans="2:65" s="1" customFormat="1" ht="16.5" customHeight="1" x14ac:dyDescent="0.2">
      <c r="B133" s="119"/>
      <c r="C133" s="120">
        <v>7</v>
      </c>
      <c r="D133" s="120" t="s">
        <v>104</v>
      </c>
      <c r="E133" s="121" t="s">
        <v>127</v>
      </c>
      <c r="F133" s="122" t="s">
        <v>128</v>
      </c>
      <c r="G133" s="123" t="s">
        <v>107</v>
      </c>
      <c r="H133" s="124">
        <v>72</v>
      </c>
      <c r="I133" s="150"/>
      <c r="J133" s="125">
        <f t="shared" si="0"/>
        <v>0</v>
      </c>
      <c r="K133" s="122" t="s">
        <v>108</v>
      </c>
      <c r="L133" s="22"/>
      <c r="M133" s="126" t="s">
        <v>1</v>
      </c>
      <c r="N133" s="127" t="s">
        <v>32</v>
      </c>
      <c r="O133" s="128">
        <v>2.2499999999999999E-2</v>
      </c>
      <c r="P133" s="128">
        <f t="shared" si="1"/>
        <v>1.6199999999999999</v>
      </c>
      <c r="Q133" s="128">
        <v>0</v>
      </c>
      <c r="R133" s="128">
        <f t="shared" si="2"/>
        <v>0</v>
      </c>
      <c r="S133" s="128">
        <v>0</v>
      </c>
      <c r="T133" s="129">
        <f t="shared" si="3"/>
        <v>0</v>
      </c>
      <c r="AR133" s="130" t="s">
        <v>109</v>
      </c>
      <c r="AT133" s="130" t="s">
        <v>104</v>
      </c>
      <c r="AU133" s="130" t="s">
        <v>110</v>
      </c>
      <c r="AY133" s="12" t="s">
        <v>102</v>
      </c>
      <c r="BE133" s="131">
        <f t="shared" si="4"/>
        <v>0</v>
      </c>
      <c r="BF133" s="131">
        <f t="shared" si="5"/>
        <v>0</v>
      </c>
      <c r="BG133" s="131">
        <f t="shared" si="6"/>
        <v>0</v>
      </c>
      <c r="BH133" s="131">
        <f t="shared" si="7"/>
        <v>0</v>
      </c>
      <c r="BI133" s="131">
        <f t="shared" si="8"/>
        <v>0</v>
      </c>
      <c r="BJ133" s="12" t="s">
        <v>110</v>
      </c>
      <c r="BK133" s="131">
        <f t="shared" si="9"/>
        <v>0</v>
      </c>
      <c r="BL133" s="12" t="s">
        <v>109</v>
      </c>
      <c r="BM133" s="130" t="s">
        <v>129</v>
      </c>
    </row>
    <row r="134" spans="2:65" s="1" customFormat="1" ht="16.5" customHeight="1" x14ac:dyDescent="0.2">
      <c r="B134" s="119"/>
      <c r="C134" s="120">
        <v>8</v>
      </c>
      <c r="D134" s="120" t="s">
        <v>104</v>
      </c>
      <c r="E134" s="121" t="s">
        <v>130</v>
      </c>
      <c r="F134" s="122" t="s">
        <v>128</v>
      </c>
      <c r="G134" s="123" t="s">
        <v>107</v>
      </c>
      <c r="H134" s="124">
        <v>167</v>
      </c>
      <c r="I134" s="150"/>
      <c r="J134" s="125">
        <f t="shared" si="0"/>
        <v>0</v>
      </c>
      <c r="K134" s="122" t="s">
        <v>1</v>
      </c>
      <c r="L134" s="22"/>
      <c r="M134" s="126" t="s">
        <v>1</v>
      </c>
      <c r="N134" s="127" t="s">
        <v>32</v>
      </c>
      <c r="O134" s="128">
        <v>2.69E-2</v>
      </c>
      <c r="P134" s="128">
        <f t="shared" si="1"/>
        <v>4.4923000000000002</v>
      </c>
      <c r="Q134" s="128">
        <v>0</v>
      </c>
      <c r="R134" s="128">
        <f t="shared" si="2"/>
        <v>0</v>
      </c>
      <c r="S134" s="128">
        <v>0</v>
      </c>
      <c r="T134" s="129">
        <f t="shared" si="3"/>
        <v>0</v>
      </c>
      <c r="AR134" s="130" t="s">
        <v>109</v>
      </c>
      <c r="AT134" s="130" t="s">
        <v>104</v>
      </c>
      <c r="AU134" s="130" t="s">
        <v>110</v>
      </c>
      <c r="AY134" s="12" t="s">
        <v>102</v>
      </c>
      <c r="BE134" s="131">
        <f t="shared" si="4"/>
        <v>0</v>
      </c>
      <c r="BF134" s="131">
        <f t="shared" si="5"/>
        <v>0</v>
      </c>
      <c r="BG134" s="131">
        <f t="shared" si="6"/>
        <v>0</v>
      </c>
      <c r="BH134" s="131">
        <f t="shared" si="7"/>
        <v>0</v>
      </c>
      <c r="BI134" s="131">
        <f t="shared" si="8"/>
        <v>0</v>
      </c>
      <c r="BJ134" s="12" t="s">
        <v>110</v>
      </c>
      <c r="BK134" s="131">
        <f t="shared" si="9"/>
        <v>0</v>
      </c>
      <c r="BL134" s="12" t="s">
        <v>109</v>
      </c>
      <c r="BM134" s="130" t="s">
        <v>131</v>
      </c>
    </row>
    <row r="135" spans="2:65" s="1" customFormat="1" ht="24" customHeight="1" x14ac:dyDescent="0.2">
      <c r="B135" s="119"/>
      <c r="C135" s="120">
        <v>9</v>
      </c>
      <c r="D135" s="120" t="s">
        <v>104</v>
      </c>
      <c r="E135" s="121" t="s">
        <v>132</v>
      </c>
      <c r="F135" s="122" t="s">
        <v>133</v>
      </c>
      <c r="G135" s="123" t="s">
        <v>107</v>
      </c>
      <c r="H135" s="124">
        <v>94</v>
      </c>
      <c r="I135" s="150"/>
      <c r="J135" s="125">
        <f t="shared" si="0"/>
        <v>0</v>
      </c>
      <c r="K135" s="122" t="s">
        <v>108</v>
      </c>
      <c r="L135" s="22"/>
      <c r="M135" s="126" t="s">
        <v>1</v>
      </c>
      <c r="N135" s="127" t="s">
        <v>32</v>
      </c>
      <c r="O135" s="128">
        <v>7.0999999999999994E-2</v>
      </c>
      <c r="P135" s="128">
        <f t="shared" si="1"/>
        <v>6.6739999999999995</v>
      </c>
      <c r="Q135" s="128">
        <v>0</v>
      </c>
      <c r="R135" s="128">
        <f t="shared" si="2"/>
        <v>0</v>
      </c>
      <c r="S135" s="128">
        <v>0</v>
      </c>
      <c r="T135" s="129">
        <f t="shared" si="3"/>
        <v>0</v>
      </c>
      <c r="AR135" s="130" t="s">
        <v>109</v>
      </c>
      <c r="AT135" s="130" t="s">
        <v>104</v>
      </c>
      <c r="AU135" s="130" t="s">
        <v>110</v>
      </c>
      <c r="AY135" s="12" t="s">
        <v>102</v>
      </c>
      <c r="BE135" s="131">
        <f t="shared" si="4"/>
        <v>0</v>
      </c>
      <c r="BF135" s="131">
        <f t="shared" si="5"/>
        <v>0</v>
      </c>
      <c r="BG135" s="131">
        <f t="shared" si="6"/>
        <v>0</v>
      </c>
      <c r="BH135" s="131">
        <f t="shared" si="7"/>
        <v>0</v>
      </c>
      <c r="BI135" s="131">
        <f t="shared" si="8"/>
        <v>0</v>
      </c>
      <c r="BJ135" s="12" t="s">
        <v>110</v>
      </c>
      <c r="BK135" s="131">
        <f t="shared" si="9"/>
        <v>0</v>
      </c>
      <c r="BL135" s="12" t="s">
        <v>109</v>
      </c>
      <c r="BM135" s="130" t="s">
        <v>134</v>
      </c>
    </row>
    <row r="136" spans="2:65" s="1" customFormat="1" ht="24" customHeight="1" x14ac:dyDescent="0.2">
      <c r="B136" s="119"/>
      <c r="C136" s="120">
        <v>10</v>
      </c>
      <c r="D136" s="120" t="s">
        <v>104</v>
      </c>
      <c r="E136" s="121" t="s">
        <v>135</v>
      </c>
      <c r="F136" s="122" t="s">
        <v>136</v>
      </c>
      <c r="G136" s="123" t="s">
        <v>107</v>
      </c>
      <c r="H136" s="124">
        <v>96</v>
      </c>
      <c r="I136" s="150"/>
      <c r="J136" s="125">
        <f t="shared" si="0"/>
        <v>0</v>
      </c>
      <c r="K136" s="122" t="s">
        <v>1</v>
      </c>
      <c r="L136" s="22"/>
      <c r="M136" s="126" t="s">
        <v>1</v>
      </c>
      <c r="N136" s="127" t="s">
        <v>32</v>
      </c>
      <c r="O136" s="128">
        <v>7.0999999999999994E-2</v>
      </c>
      <c r="P136" s="128">
        <f t="shared" si="1"/>
        <v>6.8159999999999989</v>
      </c>
      <c r="Q136" s="128">
        <v>0</v>
      </c>
      <c r="R136" s="128">
        <f t="shared" si="2"/>
        <v>0</v>
      </c>
      <c r="S136" s="128">
        <v>0</v>
      </c>
      <c r="T136" s="129">
        <f t="shared" si="3"/>
        <v>0</v>
      </c>
      <c r="AR136" s="130" t="s">
        <v>109</v>
      </c>
      <c r="AT136" s="130" t="s">
        <v>104</v>
      </c>
      <c r="AU136" s="130" t="s">
        <v>110</v>
      </c>
      <c r="AY136" s="12" t="s">
        <v>102</v>
      </c>
      <c r="BE136" s="131">
        <f t="shared" si="4"/>
        <v>0</v>
      </c>
      <c r="BF136" s="131">
        <f t="shared" si="5"/>
        <v>0</v>
      </c>
      <c r="BG136" s="131">
        <f t="shared" si="6"/>
        <v>0</v>
      </c>
      <c r="BH136" s="131">
        <f t="shared" si="7"/>
        <v>0</v>
      </c>
      <c r="BI136" s="131">
        <f t="shared" si="8"/>
        <v>0</v>
      </c>
      <c r="BJ136" s="12" t="s">
        <v>110</v>
      </c>
      <c r="BK136" s="131">
        <f t="shared" si="9"/>
        <v>0</v>
      </c>
      <c r="BL136" s="12" t="s">
        <v>109</v>
      </c>
      <c r="BM136" s="130" t="s">
        <v>137</v>
      </c>
    </row>
    <row r="137" spans="2:65" s="1" customFormat="1" ht="24" customHeight="1" x14ac:dyDescent="0.2">
      <c r="B137" s="119"/>
      <c r="C137" s="120">
        <v>11</v>
      </c>
      <c r="D137" s="120" t="s">
        <v>104</v>
      </c>
      <c r="E137" s="121" t="s">
        <v>138</v>
      </c>
      <c r="F137" s="122" t="s">
        <v>139</v>
      </c>
      <c r="G137" s="123" t="s">
        <v>107</v>
      </c>
      <c r="H137" s="124">
        <v>7.5</v>
      </c>
      <c r="I137" s="150"/>
      <c r="J137" s="125">
        <f t="shared" si="0"/>
        <v>0</v>
      </c>
      <c r="K137" s="122" t="s">
        <v>1</v>
      </c>
      <c r="L137" s="22"/>
      <c r="M137" s="126" t="s">
        <v>1</v>
      </c>
      <c r="N137" s="127" t="s">
        <v>32</v>
      </c>
      <c r="O137" s="128">
        <v>7.0999999999999994E-2</v>
      </c>
      <c r="P137" s="128">
        <f t="shared" si="1"/>
        <v>0.53249999999999997</v>
      </c>
      <c r="Q137" s="128">
        <v>0</v>
      </c>
      <c r="R137" s="128">
        <f t="shared" si="2"/>
        <v>0</v>
      </c>
      <c r="S137" s="128">
        <v>0</v>
      </c>
      <c r="T137" s="129">
        <f t="shared" si="3"/>
        <v>0</v>
      </c>
      <c r="AR137" s="130" t="s">
        <v>109</v>
      </c>
      <c r="AT137" s="130" t="s">
        <v>104</v>
      </c>
      <c r="AU137" s="130" t="s">
        <v>110</v>
      </c>
      <c r="AY137" s="12" t="s">
        <v>102</v>
      </c>
      <c r="BE137" s="131">
        <f t="shared" si="4"/>
        <v>0</v>
      </c>
      <c r="BF137" s="131">
        <f t="shared" si="5"/>
        <v>0</v>
      </c>
      <c r="BG137" s="131">
        <f t="shared" si="6"/>
        <v>0</v>
      </c>
      <c r="BH137" s="131">
        <f t="shared" si="7"/>
        <v>0</v>
      </c>
      <c r="BI137" s="131">
        <f t="shared" si="8"/>
        <v>0</v>
      </c>
      <c r="BJ137" s="12" t="s">
        <v>110</v>
      </c>
      <c r="BK137" s="131">
        <f t="shared" si="9"/>
        <v>0</v>
      </c>
      <c r="BL137" s="12" t="s">
        <v>109</v>
      </c>
      <c r="BM137" s="130" t="s">
        <v>140</v>
      </c>
    </row>
    <row r="138" spans="2:65" s="1" customFormat="1" ht="36" customHeight="1" x14ac:dyDescent="0.2">
      <c r="B138" s="119"/>
      <c r="C138" s="120">
        <v>12</v>
      </c>
      <c r="D138" s="120" t="s">
        <v>104</v>
      </c>
      <c r="E138" s="121" t="s">
        <v>141</v>
      </c>
      <c r="F138" s="122" t="s">
        <v>142</v>
      </c>
      <c r="G138" s="123" t="s">
        <v>107</v>
      </c>
      <c r="H138" s="124">
        <v>194</v>
      </c>
      <c r="I138" s="150"/>
      <c r="J138" s="125">
        <f t="shared" si="0"/>
        <v>0</v>
      </c>
      <c r="K138" s="122" t="s">
        <v>108</v>
      </c>
      <c r="L138" s="22"/>
      <c r="M138" s="126" t="s">
        <v>1</v>
      </c>
      <c r="N138" s="127" t="s">
        <v>32</v>
      </c>
      <c r="O138" s="128">
        <v>5.5E-2</v>
      </c>
      <c r="P138" s="128">
        <f t="shared" si="1"/>
        <v>10.67</v>
      </c>
      <c r="Q138" s="128">
        <v>0</v>
      </c>
      <c r="R138" s="128">
        <f t="shared" si="2"/>
        <v>0</v>
      </c>
      <c r="S138" s="128">
        <v>0</v>
      </c>
      <c r="T138" s="129">
        <f t="shared" si="3"/>
        <v>0</v>
      </c>
      <c r="AR138" s="130" t="s">
        <v>109</v>
      </c>
      <c r="AT138" s="130" t="s">
        <v>104</v>
      </c>
      <c r="AU138" s="130" t="s">
        <v>110</v>
      </c>
      <c r="AY138" s="12" t="s">
        <v>102</v>
      </c>
      <c r="BE138" s="131">
        <f t="shared" si="4"/>
        <v>0</v>
      </c>
      <c r="BF138" s="131">
        <f t="shared" si="5"/>
        <v>0</v>
      </c>
      <c r="BG138" s="131">
        <f t="shared" si="6"/>
        <v>0</v>
      </c>
      <c r="BH138" s="131">
        <f t="shared" si="7"/>
        <v>0</v>
      </c>
      <c r="BI138" s="131">
        <f t="shared" si="8"/>
        <v>0</v>
      </c>
      <c r="BJ138" s="12" t="s">
        <v>110</v>
      </c>
      <c r="BK138" s="131">
        <f t="shared" si="9"/>
        <v>0</v>
      </c>
      <c r="BL138" s="12" t="s">
        <v>109</v>
      </c>
      <c r="BM138" s="130" t="s">
        <v>143</v>
      </c>
    </row>
    <row r="139" spans="2:65" s="1" customFormat="1" ht="16.5" customHeight="1" x14ac:dyDescent="0.2">
      <c r="B139" s="119"/>
      <c r="C139" s="120">
        <v>13</v>
      </c>
      <c r="D139" s="120" t="s">
        <v>104</v>
      </c>
      <c r="E139" s="121" t="s">
        <v>144</v>
      </c>
      <c r="F139" s="122" t="s">
        <v>145</v>
      </c>
      <c r="G139" s="123" t="s">
        <v>107</v>
      </c>
      <c r="H139" s="124">
        <v>7.5</v>
      </c>
      <c r="I139" s="150"/>
      <c r="J139" s="125">
        <f t="shared" si="0"/>
        <v>0</v>
      </c>
      <c r="K139" s="122" t="s">
        <v>108</v>
      </c>
      <c r="L139" s="22"/>
      <c r="M139" s="126" t="s">
        <v>1</v>
      </c>
      <c r="N139" s="127" t="s">
        <v>32</v>
      </c>
      <c r="O139" s="128">
        <v>8.9999999999999993E-3</v>
      </c>
      <c r="P139" s="128">
        <f t="shared" si="1"/>
        <v>6.7499999999999991E-2</v>
      </c>
      <c r="Q139" s="128">
        <v>0</v>
      </c>
      <c r="R139" s="128">
        <f t="shared" si="2"/>
        <v>0</v>
      </c>
      <c r="S139" s="128">
        <v>0</v>
      </c>
      <c r="T139" s="129">
        <f t="shared" si="3"/>
        <v>0</v>
      </c>
      <c r="AR139" s="130" t="s">
        <v>109</v>
      </c>
      <c r="AT139" s="130" t="s">
        <v>104</v>
      </c>
      <c r="AU139" s="130" t="s">
        <v>110</v>
      </c>
      <c r="AY139" s="12" t="s">
        <v>102</v>
      </c>
      <c r="BE139" s="131">
        <f t="shared" si="4"/>
        <v>0</v>
      </c>
      <c r="BF139" s="131">
        <f t="shared" si="5"/>
        <v>0</v>
      </c>
      <c r="BG139" s="131">
        <f t="shared" si="6"/>
        <v>0</v>
      </c>
      <c r="BH139" s="131">
        <f t="shared" si="7"/>
        <v>0</v>
      </c>
      <c r="BI139" s="131">
        <f t="shared" si="8"/>
        <v>0</v>
      </c>
      <c r="BJ139" s="12" t="s">
        <v>110</v>
      </c>
      <c r="BK139" s="131">
        <f t="shared" si="9"/>
        <v>0</v>
      </c>
      <c r="BL139" s="12" t="s">
        <v>109</v>
      </c>
      <c r="BM139" s="130" t="s">
        <v>146</v>
      </c>
    </row>
    <row r="140" spans="2:65" s="1" customFormat="1" ht="16.5" customHeight="1" x14ac:dyDescent="0.2">
      <c r="B140" s="119"/>
      <c r="C140" s="120">
        <v>14</v>
      </c>
      <c r="D140" s="120" t="s">
        <v>104</v>
      </c>
      <c r="E140" s="121" t="s">
        <v>147</v>
      </c>
      <c r="F140" s="122" t="s">
        <v>148</v>
      </c>
      <c r="G140" s="123" t="s">
        <v>149</v>
      </c>
      <c r="H140" s="124">
        <v>538</v>
      </c>
      <c r="I140" s="150"/>
      <c r="J140" s="125">
        <f t="shared" si="0"/>
        <v>0</v>
      </c>
      <c r="K140" s="122" t="s">
        <v>108</v>
      </c>
      <c r="L140" s="22"/>
      <c r="M140" s="126" t="s">
        <v>1</v>
      </c>
      <c r="N140" s="127" t="s">
        <v>32</v>
      </c>
      <c r="O140" s="128">
        <v>1.7000000000000001E-2</v>
      </c>
      <c r="P140" s="128">
        <f t="shared" si="1"/>
        <v>9.1460000000000008</v>
      </c>
      <c r="Q140" s="128">
        <v>0</v>
      </c>
      <c r="R140" s="128">
        <f t="shared" si="2"/>
        <v>0</v>
      </c>
      <c r="S140" s="128">
        <v>0</v>
      </c>
      <c r="T140" s="129">
        <f t="shared" si="3"/>
        <v>0</v>
      </c>
      <c r="AR140" s="130" t="s">
        <v>109</v>
      </c>
      <c r="AT140" s="130" t="s">
        <v>104</v>
      </c>
      <c r="AU140" s="130" t="s">
        <v>110</v>
      </c>
      <c r="AY140" s="12" t="s">
        <v>102</v>
      </c>
      <c r="BE140" s="131">
        <f t="shared" si="4"/>
        <v>0</v>
      </c>
      <c r="BF140" s="131">
        <f t="shared" si="5"/>
        <v>0</v>
      </c>
      <c r="BG140" s="131">
        <f t="shared" si="6"/>
        <v>0</v>
      </c>
      <c r="BH140" s="131">
        <f t="shared" si="7"/>
        <v>0</v>
      </c>
      <c r="BI140" s="131">
        <f t="shared" si="8"/>
        <v>0</v>
      </c>
      <c r="BJ140" s="12" t="s">
        <v>110</v>
      </c>
      <c r="BK140" s="131">
        <f t="shared" si="9"/>
        <v>0</v>
      </c>
      <c r="BL140" s="12" t="s">
        <v>109</v>
      </c>
      <c r="BM140" s="130" t="s">
        <v>150</v>
      </c>
    </row>
    <row r="141" spans="2:65" s="1" customFormat="1" ht="24" customHeight="1" x14ac:dyDescent="0.2">
      <c r="B141" s="119"/>
      <c r="C141" s="120">
        <v>15</v>
      </c>
      <c r="D141" s="120" t="s">
        <v>104</v>
      </c>
      <c r="E141" s="121" t="s">
        <v>151</v>
      </c>
      <c r="F141" s="122" t="s">
        <v>152</v>
      </c>
      <c r="G141" s="123" t="s">
        <v>149</v>
      </c>
      <c r="H141" s="124">
        <v>705</v>
      </c>
      <c r="I141" s="150"/>
      <c r="J141" s="125">
        <f t="shared" si="0"/>
        <v>0</v>
      </c>
      <c r="K141" s="122" t="s">
        <v>108</v>
      </c>
      <c r="L141" s="22"/>
      <c r="M141" s="126" t="s">
        <v>1</v>
      </c>
      <c r="N141" s="127" t="s">
        <v>32</v>
      </c>
      <c r="O141" s="128">
        <v>0.128</v>
      </c>
      <c r="P141" s="128">
        <f t="shared" si="1"/>
        <v>90.24</v>
      </c>
      <c r="Q141" s="128">
        <v>0</v>
      </c>
      <c r="R141" s="128">
        <f t="shared" si="2"/>
        <v>0</v>
      </c>
      <c r="S141" s="128">
        <v>0</v>
      </c>
      <c r="T141" s="129">
        <f t="shared" si="3"/>
        <v>0</v>
      </c>
      <c r="AR141" s="130" t="s">
        <v>109</v>
      </c>
      <c r="AT141" s="130" t="s">
        <v>104</v>
      </c>
      <c r="AU141" s="130" t="s">
        <v>110</v>
      </c>
      <c r="AY141" s="12" t="s">
        <v>102</v>
      </c>
      <c r="BE141" s="131">
        <f t="shared" si="4"/>
        <v>0</v>
      </c>
      <c r="BF141" s="131">
        <f t="shared" si="5"/>
        <v>0</v>
      </c>
      <c r="BG141" s="131">
        <f t="shared" si="6"/>
        <v>0</v>
      </c>
      <c r="BH141" s="131">
        <f t="shared" si="7"/>
        <v>0</v>
      </c>
      <c r="BI141" s="131">
        <f t="shared" si="8"/>
        <v>0</v>
      </c>
      <c r="BJ141" s="12" t="s">
        <v>110</v>
      </c>
      <c r="BK141" s="131">
        <f t="shared" si="9"/>
        <v>0</v>
      </c>
      <c r="BL141" s="12" t="s">
        <v>109</v>
      </c>
      <c r="BM141" s="130" t="s">
        <v>153</v>
      </c>
    </row>
    <row r="142" spans="2:65" s="1" customFormat="1" ht="16.5" customHeight="1" x14ac:dyDescent="0.2">
      <c r="B142" s="119"/>
      <c r="C142" s="120">
        <v>16</v>
      </c>
      <c r="D142" s="120" t="s">
        <v>104</v>
      </c>
      <c r="E142" s="121" t="s">
        <v>154</v>
      </c>
      <c r="F142" s="122" t="s">
        <v>155</v>
      </c>
      <c r="G142" s="123" t="s">
        <v>149</v>
      </c>
      <c r="H142" s="124">
        <v>355</v>
      </c>
      <c r="I142" s="150"/>
      <c r="J142" s="125">
        <f t="shared" si="0"/>
        <v>0</v>
      </c>
      <c r="K142" s="122" t="s">
        <v>108</v>
      </c>
      <c r="L142" s="22"/>
      <c r="M142" s="126" t="s">
        <v>1</v>
      </c>
      <c r="N142" s="127" t="s">
        <v>32</v>
      </c>
      <c r="O142" s="128">
        <v>0.1</v>
      </c>
      <c r="P142" s="128">
        <f t="shared" si="1"/>
        <v>35.5</v>
      </c>
      <c r="Q142" s="128">
        <v>0</v>
      </c>
      <c r="R142" s="128">
        <f t="shared" si="2"/>
        <v>0</v>
      </c>
      <c r="S142" s="128">
        <v>0</v>
      </c>
      <c r="T142" s="129">
        <f t="shared" si="3"/>
        <v>0</v>
      </c>
      <c r="AR142" s="130" t="s">
        <v>109</v>
      </c>
      <c r="AT142" s="130" t="s">
        <v>104</v>
      </c>
      <c r="AU142" s="130" t="s">
        <v>110</v>
      </c>
      <c r="AY142" s="12" t="s">
        <v>102</v>
      </c>
      <c r="BE142" s="131">
        <f t="shared" si="4"/>
        <v>0</v>
      </c>
      <c r="BF142" s="131">
        <f t="shared" si="5"/>
        <v>0</v>
      </c>
      <c r="BG142" s="131">
        <f t="shared" si="6"/>
        <v>0</v>
      </c>
      <c r="BH142" s="131">
        <f t="shared" si="7"/>
        <v>0</v>
      </c>
      <c r="BI142" s="131">
        <f t="shared" si="8"/>
        <v>0</v>
      </c>
      <c r="BJ142" s="12" t="s">
        <v>110</v>
      </c>
      <c r="BK142" s="131">
        <f t="shared" si="9"/>
        <v>0</v>
      </c>
      <c r="BL142" s="12" t="s">
        <v>109</v>
      </c>
      <c r="BM142" s="130" t="s">
        <v>156</v>
      </c>
    </row>
    <row r="143" spans="2:65" s="10" customFormat="1" ht="22.9" customHeight="1" x14ac:dyDescent="0.2">
      <c r="B143" s="107"/>
      <c r="D143" s="108" t="s">
        <v>64</v>
      </c>
      <c r="E143" s="117" t="s">
        <v>110</v>
      </c>
      <c r="F143" s="117" t="s">
        <v>157</v>
      </c>
      <c r="J143" s="118">
        <f>SUM(J144)</f>
        <v>0</v>
      </c>
      <c r="L143" s="107"/>
      <c r="M143" s="111"/>
      <c r="N143" s="112"/>
      <c r="O143" s="112"/>
      <c r="P143" s="113">
        <f>P144</f>
        <v>15.930000000000001</v>
      </c>
      <c r="Q143" s="112"/>
      <c r="R143" s="113">
        <f>R144</f>
        <v>34.851149999999997</v>
      </c>
      <c r="S143" s="112"/>
      <c r="T143" s="114">
        <f>T144</f>
        <v>0</v>
      </c>
      <c r="AR143" s="108" t="s">
        <v>71</v>
      </c>
      <c r="AT143" s="115" t="s">
        <v>64</v>
      </c>
      <c r="AU143" s="115" t="s">
        <v>71</v>
      </c>
      <c r="AY143" s="108" t="s">
        <v>102</v>
      </c>
      <c r="BK143" s="116">
        <f>BK144</f>
        <v>0</v>
      </c>
    </row>
    <row r="144" spans="2:65" s="1" customFormat="1" ht="24" customHeight="1" x14ac:dyDescent="0.2">
      <c r="B144" s="119"/>
      <c r="C144" s="120">
        <v>17</v>
      </c>
      <c r="D144" s="120" t="s">
        <v>104</v>
      </c>
      <c r="E144" s="121" t="s">
        <v>158</v>
      </c>
      <c r="F144" s="152" t="s">
        <v>159</v>
      </c>
      <c r="G144" s="123" t="s">
        <v>107</v>
      </c>
      <c r="H144" s="124">
        <v>15</v>
      </c>
      <c r="I144" s="150"/>
      <c r="J144" s="125">
        <f>ROUND(I144*H144,2)</f>
        <v>0</v>
      </c>
      <c r="K144" s="122" t="s">
        <v>108</v>
      </c>
      <c r="L144" s="22"/>
      <c r="M144" s="126" t="s">
        <v>1</v>
      </c>
      <c r="N144" s="127" t="s">
        <v>32</v>
      </c>
      <c r="O144" s="128">
        <v>1.0620000000000001</v>
      </c>
      <c r="P144" s="128">
        <f>O144*H144</f>
        <v>15.930000000000001</v>
      </c>
      <c r="Q144" s="128">
        <v>2.32341</v>
      </c>
      <c r="R144" s="128">
        <f>Q144*H144</f>
        <v>34.851149999999997</v>
      </c>
      <c r="S144" s="128">
        <v>0</v>
      </c>
      <c r="T144" s="129">
        <f>S144*H144</f>
        <v>0</v>
      </c>
      <c r="AR144" s="130" t="s">
        <v>109</v>
      </c>
      <c r="AT144" s="130" t="s">
        <v>104</v>
      </c>
      <c r="AU144" s="130" t="s">
        <v>110</v>
      </c>
      <c r="AY144" s="12" t="s">
        <v>102</v>
      </c>
      <c r="BE144" s="131">
        <f>IF(N144="základná",J144,0)</f>
        <v>0</v>
      </c>
      <c r="BF144" s="131">
        <f>IF(N144="znížená",J144,0)</f>
        <v>0</v>
      </c>
      <c r="BG144" s="131">
        <f>IF(N144="zákl. prenesená",J144,0)</f>
        <v>0</v>
      </c>
      <c r="BH144" s="131">
        <f>IF(N144="zníž. prenesená",J144,0)</f>
        <v>0</v>
      </c>
      <c r="BI144" s="131">
        <f>IF(N144="nulová",J144,0)</f>
        <v>0</v>
      </c>
      <c r="BJ144" s="12" t="s">
        <v>110</v>
      </c>
      <c r="BK144" s="131">
        <f>ROUND(I144*H144,2)</f>
        <v>0</v>
      </c>
      <c r="BL144" s="12" t="s">
        <v>109</v>
      </c>
      <c r="BM144" s="130" t="s">
        <v>160</v>
      </c>
    </row>
    <row r="145" spans="2:65" s="10" customFormat="1" ht="22.9" customHeight="1" x14ac:dyDescent="0.2">
      <c r="B145" s="107"/>
      <c r="D145" s="108" t="s">
        <v>64</v>
      </c>
      <c r="E145" s="117" t="s">
        <v>161</v>
      </c>
      <c r="F145" s="153" t="s">
        <v>162</v>
      </c>
      <c r="J145" s="118">
        <f>SUM(J146:J150)</f>
        <v>0</v>
      </c>
      <c r="L145" s="107"/>
      <c r="M145" s="111"/>
      <c r="N145" s="112"/>
      <c r="O145" s="112"/>
      <c r="P145" s="113">
        <f>SUM(P146:P150)</f>
        <v>59.455100000000002</v>
      </c>
      <c r="Q145" s="112"/>
      <c r="R145" s="113">
        <f>SUM(R146:R150)</f>
        <v>22.55405</v>
      </c>
      <c r="S145" s="112"/>
      <c r="T145" s="114">
        <f>SUM(T146:T150)</f>
        <v>0</v>
      </c>
      <c r="AR145" s="108" t="s">
        <v>71</v>
      </c>
      <c r="AT145" s="115" t="s">
        <v>64</v>
      </c>
      <c r="AU145" s="115" t="s">
        <v>71</v>
      </c>
      <c r="AY145" s="108" t="s">
        <v>102</v>
      </c>
      <c r="BK145" s="116">
        <f>SUM(BK146:BK150)</f>
        <v>0</v>
      </c>
    </row>
    <row r="146" spans="2:65" s="1" customFormat="1" ht="24" customHeight="1" x14ac:dyDescent="0.2">
      <c r="B146" s="119"/>
      <c r="C146" s="120">
        <v>18</v>
      </c>
      <c r="D146" s="120" t="s">
        <v>104</v>
      </c>
      <c r="E146" s="121" t="s">
        <v>163</v>
      </c>
      <c r="F146" s="152" t="s">
        <v>164</v>
      </c>
      <c r="G146" s="123" t="s">
        <v>107</v>
      </c>
      <c r="H146" s="124">
        <v>10</v>
      </c>
      <c r="I146" s="150"/>
      <c r="J146" s="125">
        <f>ROUND(I146*H146,2)</f>
        <v>0</v>
      </c>
      <c r="K146" s="122" t="s">
        <v>108</v>
      </c>
      <c r="L146" s="22"/>
      <c r="M146" s="126" t="s">
        <v>1</v>
      </c>
      <c r="N146" s="127" t="s">
        <v>32</v>
      </c>
      <c r="O146" s="128">
        <v>1.0852999999999999</v>
      </c>
      <c r="P146" s="128">
        <f>O146*H146</f>
        <v>10.853</v>
      </c>
      <c r="Q146" s="128">
        <v>2.2406999999999999</v>
      </c>
      <c r="R146" s="128">
        <f>Q146*H146</f>
        <v>22.407</v>
      </c>
      <c r="S146" s="128">
        <v>0</v>
      </c>
      <c r="T146" s="129">
        <f>S146*H146</f>
        <v>0</v>
      </c>
      <c r="AR146" s="130" t="s">
        <v>109</v>
      </c>
      <c r="AT146" s="130" t="s">
        <v>104</v>
      </c>
      <c r="AU146" s="130" t="s">
        <v>110</v>
      </c>
      <c r="AY146" s="12" t="s">
        <v>102</v>
      </c>
      <c r="BE146" s="131">
        <f>IF(N146="základná",J146,0)</f>
        <v>0</v>
      </c>
      <c r="BF146" s="131">
        <f>IF(N146="znížená",J146,0)</f>
        <v>0</v>
      </c>
      <c r="BG146" s="131">
        <f>IF(N146="zákl. prenesená",J146,0)</f>
        <v>0</v>
      </c>
      <c r="BH146" s="131">
        <f>IF(N146="zníž. prenesená",J146,0)</f>
        <v>0</v>
      </c>
      <c r="BI146" s="131">
        <f>IF(N146="nulová",J146,0)</f>
        <v>0</v>
      </c>
      <c r="BJ146" s="12" t="s">
        <v>110</v>
      </c>
      <c r="BK146" s="131">
        <f>ROUND(I146*H146,2)</f>
        <v>0</v>
      </c>
      <c r="BL146" s="12" t="s">
        <v>109</v>
      </c>
      <c r="BM146" s="130" t="s">
        <v>165</v>
      </c>
    </row>
    <row r="147" spans="2:65" s="1" customFormat="1" ht="36" customHeight="1" x14ac:dyDescent="0.2">
      <c r="B147" s="119"/>
      <c r="C147" s="120">
        <v>19</v>
      </c>
      <c r="D147" s="120" t="s">
        <v>104</v>
      </c>
      <c r="E147" s="121" t="s">
        <v>166</v>
      </c>
      <c r="F147" s="152" t="s">
        <v>167</v>
      </c>
      <c r="G147" s="123" t="s">
        <v>149</v>
      </c>
      <c r="H147" s="124">
        <v>40</v>
      </c>
      <c r="I147" s="150"/>
      <c r="J147" s="125">
        <f>ROUND(I147*H147,2)</f>
        <v>0</v>
      </c>
      <c r="K147" s="122" t="s">
        <v>108</v>
      </c>
      <c r="L147" s="22"/>
      <c r="M147" s="126" t="s">
        <v>1</v>
      </c>
      <c r="N147" s="127" t="s">
        <v>32</v>
      </c>
      <c r="O147" s="128">
        <v>0.65029999999999999</v>
      </c>
      <c r="P147" s="128">
        <f>O147*H147</f>
        <v>26.012</v>
      </c>
      <c r="Q147" s="128">
        <v>3.46E-3</v>
      </c>
      <c r="R147" s="128">
        <f>Q147*H147</f>
        <v>0.1384</v>
      </c>
      <c r="S147" s="128">
        <v>0</v>
      </c>
      <c r="T147" s="129">
        <f>S147*H147</f>
        <v>0</v>
      </c>
      <c r="AR147" s="130" t="s">
        <v>109</v>
      </c>
      <c r="AT147" s="130" t="s">
        <v>104</v>
      </c>
      <c r="AU147" s="130" t="s">
        <v>110</v>
      </c>
      <c r="AY147" s="12" t="s">
        <v>102</v>
      </c>
      <c r="BE147" s="131">
        <f>IF(N147="základná",J147,0)</f>
        <v>0</v>
      </c>
      <c r="BF147" s="131">
        <f>IF(N147="znížená",J147,0)</f>
        <v>0</v>
      </c>
      <c r="BG147" s="131">
        <f>IF(N147="zákl. prenesená",J147,0)</f>
        <v>0</v>
      </c>
      <c r="BH147" s="131">
        <f>IF(N147="zníž. prenesená",J147,0)</f>
        <v>0</v>
      </c>
      <c r="BI147" s="131">
        <f>IF(N147="nulová",J147,0)</f>
        <v>0</v>
      </c>
      <c r="BJ147" s="12" t="s">
        <v>110</v>
      </c>
      <c r="BK147" s="131">
        <f>ROUND(I147*H147,2)</f>
        <v>0</v>
      </c>
      <c r="BL147" s="12" t="s">
        <v>109</v>
      </c>
      <c r="BM147" s="130" t="s">
        <v>168</v>
      </c>
    </row>
    <row r="148" spans="2:65" s="1" customFormat="1" ht="24" customHeight="1" x14ac:dyDescent="0.2">
      <c r="B148" s="119"/>
      <c r="C148" s="120">
        <v>20</v>
      </c>
      <c r="D148" s="120" t="s">
        <v>104</v>
      </c>
      <c r="E148" s="121" t="s">
        <v>169</v>
      </c>
      <c r="F148" s="152" t="s">
        <v>170</v>
      </c>
      <c r="G148" s="123" t="s">
        <v>149</v>
      </c>
      <c r="H148" s="124">
        <v>40</v>
      </c>
      <c r="I148" s="150"/>
      <c r="J148" s="125">
        <f>ROUND(I148*H148,2)</f>
        <v>0</v>
      </c>
      <c r="K148" s="122" t="s">
        <v>108</v>
      </c>
      <c r="L148" s="22"/>
      <c r="M148" s="126" t="s">
        <v>1</v>
      </c>
      <c r="N148" s="127" t="s">
        <v>32</v>
      </c>
      <c r="O148" s="128">
        <v>0.39400000000000002</v>
      </c>
      <c r="P148" s="128">
        <f>O148*H148</f>
        <v>15.760000000000002</v>
      </c>
      <c r="Q148" s="128">
        <v>5.0000000000000002E-5</v>
      </c>
      <c r="R148" s="128">
        <f>Q148*H148</f>
        <v>2E-3</v>
      </c>
      <c r="S148" s="128">
        <v>0</v>
      </c>
      <c r="T148" s="129">
        <f>S148*H148</f>
        <v>0</v>
      </c>
      <c r="AR148" s="130" t="s">
        <v>109</v>
      </c>
      <c r="AT148" s="130" t="s">
        <v>104</v>
      </c>
      <c r="AU148" s="130" t="s">
        <v>110</v>
      </c>
      <c r="AY148" s="12" t="s">
        <v>102</v>
      </c>
      <c r="BE148" s="131">
        <f>IF(N148="základná",J148,0)</f>
        <v>0</v>
      </c>
      <c r="BF148" s="131">
        <f>IF(N148="znížená",J148,0)</f>
        <v>0</v>
      </c>
      <c r="BG148" s="131">
        <f>IF(N148="zákl. prenesená",J148,0)</f>
        <v>0</v>
      </c>
      <c r="BH148" s="131">
        <f>IF(N148="zníž. prenesená",J148,0)</f>
        <v>0</v>
      </c>
      <c r="BI148" s="131">
        <f>IF(N148="nulová",J148,0)</f>
        <v>0</v>
      </c>
      <c r="BJ148" s="12" t="s">
        <v>110</v>
      </c>
      <c r="BK148" s="131">
        <f>ROUND(I148*H148,2)</f>
        <v>0</v>
      </c>
      <c r="BL148" s="12" t="s">
        <v>109</v>
      </c>
      <c r="BM148" s="130" t="s">
        <v>171</v>
      </c>
    </row>
    <row r="149" spans="2:65" s="1" customFormat="1" ht="24" customHeight="1" x14ac:dyDescent="0.2">
      <c r="B149" s="119"/>
      <c r="C149" s="120">
        <v>21</v>
      </c>
      <c r="D149" s="120" t="s">
        <v>104</v>
      </c>
      <c r="E149" s="121" t="s">
        <v>172</v>
      </c>
      <c r="F149" s="152" t="s">
        <v>173</v>
      </c>
      <c r="G149" s="123" t="s">
        <v>174</v>
      </c>
      <c r="H149" s="124">
        <v>5</v>
      </c>
      <c r="I149" s="150"/>
      <c r="J149" s="125">
        <f>ROUND(I149*H149,2)</f>
        <v>0</v>
      </c>
      <c r="K149" s="122" t="s">
        <v>108</v>
      </c>
      <c r="L149" s="22"/>
      <c r="M149" s="126" t="s">
        <v>1</v>
      </c>
      <c r="N149" s="127" t="s">
        <v>32</v>
      </c>
      <c r="O149" s="128">
        <v>1.36602</v>
      </c>
      <c r="P149" s="128">
        <f>O149*H149</f>
        <v>6.8300999999999998</v>
      </c>
      <c r="Q149" s="128">
        <v>3.3E-4</v>
      </c>
      <c r="R149" s="128">
        <f>Q149*H149</f>
        <v>1.65E-3</v>
      </c>
      <c r="S149" s="128">
        <v>0</v>
      </c>
      <c r="T149" s="129">
        <f>S149*H149</f>
        <v>0</v>
      </c>
      <c r="AR149" s="130" t="s">
        <v>109</v>
      </c>
      <c r="AT149" s="130" t="s">
        <v>104</v>
      </c>
      <c r="AU149" s="130" t="s">
        <v>110</v>
      </c>
      <c r="AY149" s="12" t="s">
        <v>102</v>
      </c>
      <c r="BE149" s="131">
        <f>IF(N149="základná",J149,0)</f>
        <v>0</v>
      </c>
      <c r="BF149" s="131">
        <f>IF(N149="znížená",J149,0)</f>
        <v>0</v>
      </c>
      <c r="BG149" s="131">
        <f>IF(N149="zákl. prenesená",J149,0)</f>
        <v>0</v>
      </c>
      <c r="BH149" s="131">
        <f>IF(N149="zníž. prenesená",J149,0)</f>
        <v>0</v>
      </c>
      <c r="BI149" s="131">
        <f>IF(N149="nulová",J149,0)</f>
        <v>0</v>
      </c>
      <c r="BJ149" s="12" t="s">
        <v>110</v>
      </c>
      <c r="BK149" s="131">
        <f>ROUND(I149*H149,2)</f>
        <v>0</v>
      </c>
      <c r="BL149" s="12" t="s">
        <v>109</v>
      </c>
      <c r="BM149" s="130" t="s">
        <v>175</v>
      </c>
    </row>
    <row r="150" spans="2:65" s="1" customFormat="1" ht="16.5" customHeight="1" x14ac:dyDescent="0.2">
      <c r="B150" s="119"/>
      <c r="C150" s="132">
        <v>22</v>
      </c>
      <c r="D150" s="132" t="s">
        <v>176</v>
      </c>
      <c r="E150" s="133" t="s">
        <v>177</v>
      </c>
      <c r="F150" s="154" t="s">
        <v>178</v>
      </c>
      <c r="G150" s="135" t="s">
        <v>174</v>
      </c>
      <c r="H150" s="136">
        <v>5</v>
      </c>
      <c r="I150" s="151"/>
      <c r="J150" s="137">
        <f>ROUND(I150*H150,2)</f>
        <v>0</v>
      </c>
      <c r="K150" s="134" t="s">
        <v>108</v>
      </c>
      <c r="L150" s="138"/>
      <c r="M150" s="139" t="s">
        <v>1</v>
      </c>
      <c r="N150" s="140" t="s">
        <v>32</v>
      </c>
      <c r="O150" s="128">
        <v>0</v>
      </c>
      <c r="P150" s="128">
        <f>O150*H150</f>
        <v>0</v>
      </c>
      <c r="Q150" s="128">
        <v>1E-3</v>
      </c>
      <c r="R150" s="128">
        <f>Q150*H150</f>
        <v>5.0000000000000001E-3</v>
      </c>
      <c r="S150" s="128">
        <v>0</v>
      </c>
      <c r="T150" s="129">
        <f>S150*H150</f>
        <v>0</v>
      </c>
      <c r="AR150" s="130" t="s">
        <v>179</v>
      </c>
      <c r="AT150" s="130" t="s">
        <v>176</v>
      </c>
      <c r="AU150" s="130" t="s">
        <v>110</v>
      </c>
      <c r="AY150" s="12" t="s">
        <v>102</v>
      </c>
      <c r="BE150" s="131">
        <f>IF(N150="základná",J150,0)</f>
        <v>0</v>
      </c>
      <c r="BF150" s="131">
        <f>IF(N150="znížená",J150,0)</f>
        <v>0</v>
      </c>
      <c r="BG150" s="131">
        <f>IF(N150="zákl. prenesená",J150,0)</f>
        <v>0</v>
      </c>
      <c r="BH150" s="131">
        <f>IF(N150="zníž. prenesená",J150,0)</f>
        <v>0</v>
      </c>
      <c r="BI150" s="131">
        <f>IF(N150="nulová",J150,0)</f>
        <v>0</v>
      </c>
      <c r="BJ150" s="12" t="s">
        <v>110</v>
      </c>
      <c r="BK150" s="131">
        <f>ROUND(I150*H150,2)</f>
        <v>0</v>
      </c>
      <c r="BL150" s="12" t="s">
        <v>109</v>
      </c>
      <c r="BM150" s="130" t="s">
        <v>180</v>
      </c>
    </row>
    <row r="151" spans="2:65" s="10" customFormat="1" ht="22.9" customHeight="1" x14ac:dyDescent="0.2">
      <c r="B151" s="107"/>
      <c r="D151" s="108" t="s">
        <v>64</v>
      </c>
      <c r="E151" s="117" t="s">
        <v>109</v>
      </c>
      <c r="F151" s="153" t="s">
        <v>181</v>
      </c>
      <c r="J151" s="118">
        <f>SUM(J152:J156)</f>
        <v>0</v>
      </c>
      <c r="L151" s="107"/>
      <c r="M151" s="111"/>
      <c r="N151" s="112"/>
      <c r="O151" s="112"/>
      <c r="P151" s="113">
        <f>SUM(P152:P156)</f>
        <v>46.449250000000006</v>
      </c>
      <c r="Q151" s="112"/>
      <c r="R151" s="113">
        <f>SUM(R152:R156)</f>
        <v>19.8281025</v>
      </c>
      <c r="S151" s="112"/>
      <c r="T151" s="114">
        <f>SUM(T152:T156)</f>
        <v>0</v>
      </c>
      <c r="AR151" s="108" t="s">
        <v>71</v>
      </c>
      <c r="AT151" s="115" t="s">
        <v>64</v>
      </c>
      <c r="AU151" s="115" t="s">
        <v>71</v>
      </c>
      <c r="AY151" s="108" t="s">
        <v>102</v>
      </c>
      <c r="BK151" s="116">
        <f>SUM(BK152:BK156)</f>
        <v>0</v>
      </c>
    </row>
    <row r="152" spans="2:65" s="1" customFormat="1" ht="24" customHeight="1" x14ac:dyDescent="0.2">
      <c r="B152" s="119"/>
      <c r="C152" s="120">
        <v>23</v>
      </c>
      <c r="D152" s="120" t="s">
        <v>104</v>
      </c>
      <c r="E152" s="121" t="s">
        <v>182</v>
      </c>
      <c r="F152" s="152" t="s">
        <v>183</v>
      </c>
      <c r="G152" s="123" t="s">
        <v>107</v>
      </c>
      <c r="H152" s="124">
        <v>3</v>
      </c>
      <c r="I152" s="150"/>
      <c r="J152" s="125">
        <f>ROUND(I152*H152,2)</f>
        <v>0</v>
      </c>
      <c r="K152" s="122" t="s">
        <v>108</v>
      </c>
      <c r="L152" s="22"/>
      <c r="M152" s="126" t="s">
        <v>1</v>
      </c>
      <c r="N152" s="127" t="s">
        <v>32</v>
      </c>
      <c r="O152" s="128">
        <v>1.3979999999999999</v>
      </c>
      <c r="P152" s="128">
        <f>O152*H152</f>
        <v>4.194</v>
      </c>
      <c r="Q152" s="128">
        <v>2.4641899999999999</v>
      </c>
      <c r="R152" s="128">
        <f>Q152*H152</f>
        <v>7.3925699999999992</v>
      </c>
      <c r="S152" s="128">
        <v>0</v>
      </c>
      <c r="T152" s="129">
        <f>S152*H152</f>
        <v>0</v>
      </c>
      <c r="AR152" s="130" t="s">
        <v>109</v>
      </c>
      <c r="AT152" s="130" t="s">
        <v>104</v>
      </c>
      <c r="AU152" s="130" t="s">
        <v>110</v>
      </c>
      <c r="AY152" s="12" t="s">
        <v>102</v>
      </c>
      <c r="BE152" s="131">
        <f>IF(N152="základná",J152,0)</f>
        <v>0</v>
      </c>
      <c r="BF152" s="131">
        <f>IF(N152="znížená",J152,0)</f>
        <v>0</v>
      </c>
      <c r="BG152" s="131">
        <f>IF(N152="zákl. prenesená",J152,0)</f>
        <v>0</v>
      </c>
      <c r="BH152" s="131">
        <f>IF(N152="zníž. prenesená",J152,0)</f>
        <v>0</v>
      </c>
      <c r="BI152" s="131">
        <f>IF(N152="nulová",J152,0)</f>
        <v>0</v>
      </c>
      <c r="BJ152" s="12" t="s">
        <v>110</v>
      </c>
      <c r="BK152" s="131">
        <f>ROUND(I152*H152,2)</f>
        <v>0</v>
      </c>
      <c r="BL152" s="12" t="s">
        <v>109</v>
      </c>
      <c r="BM152" s="130" t="s">
        <v>184</v>
      </c>
    </row>
    <row r="153" spans="2:65" s="1" customFormat="1" ht="16.5" customHeight="1" x14ac:dyDescent="0.2">
      <c r="B153" s="119"/>
      <c r="C153" s="120">
        <v>24</v>
      </c>
      <c r="D153" s="120" t="s">
        <v>104</v>
      </c>
      <c r="E153" s="121" t="s">
        <v>185</v>
      </c>
      <c r="F153" s="152" t="s">
        <v>186</v>
      </c>
      <c r="G153" s="123" t="s">
        <v>149</v>
      </c>
      <c r="H153" s="124">
        <v>10</v>
      </c>
      <c r="I153" s="150"/>
      <c r="J153" s="125">
        <f>ROUND(I153*H153,2)</f>
        <v>0</v>
      </c>
      <c r="K153" s="122" t="s">
        <v>108</v>
      </c>
      <c r="L153" s="22"/>
      <c r="M153" s="126" t="s">
        <v>1</v>
      </c>
      <c r="N153" s="127" t="s">
        <v>32</v>
      </c>
      <c r="O153" s="128">
        <v>0.67</v>
      </c>
      <c r="P153" s="128">
        <f>O153*H153</f>
        <v>6.7</v>
      </c>
      <c r="Q153" s="128">
        <v>6.5399999999999998E-3</v>
      </c>
      <c r="R153" s="128">
        <f>Q153*H153</f>
        <v>6.54E-2</v>
      </c>
      <c r="S153" s="128">
        <v>0</v>
      </c>
      <c r="T153" s="129">
        <f>S153*H153</f>
        <v>0</v>
      </c>
      <c r="AR153" s="130" t="s">
        <v>109</v>
      </c>
      <c r="AT153" s="130" t="s">
        <v>104</v>
      </c>
      <c r="AU153" s="130" t="s">
        <v>110</v>
      </c>
      <c r="AY153" s="12" t="s">
        <v>102</v>
      </c>
      <c r="BE153" s="131">
        <f>IF(N153="základná",J153,0)</f>
        <v>0</v>
      </c>
      <c r="BF153" s="131">
        <f>IF(N153="znížená",J153,0)</f>
        <v>0</v>
      </c>
      <c r="BG153" s="131">
        <f>IF(N153="zákl. prenesená",J153,0)</f>
        <v>0</v>
      </c>
      <c r="BH153" s="131">
        <f>IF(N153="zníž. prenesená",J153,0)</f>
        <v>0</v>
      </c>
      <c r="BI153" s="131">
        <f>IF(N153="nulová",J153,0)</f>
        <v>0</v>
      </c>
      <c r="BJ153" s="12" t="s">
        <v>110</v>
      </c>
      <c r="BK153" s="131">
        <f>ROUND(I153*H153,2)</f>
        <v>0</v>
      </c>
      <c r="BL153" s="12" t="s">
        <v>109</v>
      </c>
      <c r="BM153" s="130" t="s">
        <v>187</v>
      </c>
    </row>
    <row r="154" spans="2:65" s="1" customFormat="1" ht="16.5" customHeight="1" x14ac:dyDescent="0.2">
      <c r="B154" s="119"/>
      <c r="C154" s="120">
        <v>25</v>
      </c>
      <c r="D154" s="120" t="s">
        <v>104</v>
      </c>
      <c r="E154" s="121" t="s">
        <v>188</v>
      </c>
      <c r="F154" s="152" t="s">
        <v>238</v>
      </c>
      <c r="G154" s="123" t="s">
        <v>149</v>
      </c>
      <c r="H154" s="124">
        <v>10</v>
      </c>
      <c r="I154" s="150"/>
      <c r="J154" s="125">
        <f>ROUND(I154*H154,2)</f>
        <v>0</v>
      </c>
      <c r="K154" s="122" t="s">
        <v>108</v>
      </c>
      <c r="L154" s="22"/>
      <c r="M154" s="126" t="s">
        <v>1</v>
      </c>
      <c r="N154" s="127" t="s">
        <v>32</v>
      </c>
      <c r="O154" s="128">
        <v>0.222</v>
      </c>
      <c r="P154" s="128">
        <f>O154*H154</f>
        <v>2.2200000000000002</v>
      </c>
      <c r="Q154" s="128">
        <v>0</v>
      </c>
      <c r="R154" s="128">
        <f>Q154*H154</f>
        <v>0</v>
      </c>
      <c r="S154" s="128">
        <v>0</v>
      </c>
      <c r="T154" s="129">
        <f>S154*H154</f>
        <v>0</v>
      </c>
      <c r="AR154" s="130" t="s">
        <v>109</v>
      </c>
      <c r="AT154" s="130" t="s">
        <v>104</v>
      </c>
      <c r="AU154" s="130" t="s">
        <v>110</v>
      </c>
      <c r="AY154" s="12" t="s">
        <v>102</v>
      </c>
      <c r="BE154" s="131">
        <f>IF(N154="základná",J154,0)</f>
        <v>0</v>
      </c>
      <c r="BF154" s="131">
        <f>IF(N154="znížená",J154,0)</f>
        <v>0</v>
      </c>
      <c r="BG154" s="131">
        <f>IF(N154="zákl. prenesená",J154,0)</f>
        <v>0</v>
      </c>
      <c r="BH154" s="131">
        <f>IF(N154="zníž. prenesená",J154,0)</f>
        <v>0</v>
      </c>
      <c r="BI154" s="131">
        <f>IF(N154="nulová",J154,0)</f>
        <v>0</v>
      </c>
      <c r="BJ154" s="12" t="s">
        <v>110</v>
      </c>
      <c r="BK154" s="131">
        <f>ROUND(I154*H154,2)</f>
        <v>0</v>
      </c>
      <c r="BL154" s="12" t="s">
        <v>109</v>
      </c>
      <c r="BM154" s="130" t="s">
        <v>189</v>
      </c>
    </row>
    <row r="155" spans="2:65" s="1" customFormat="1" ht="24" customHeight="1" x14ac:dyDescent="0.2">
      <c r="B155" s="119"/>
      <c r="C155" s="120">
        <v>26</v>
      </c>
      <c r="D155" s="120" t="s">
        <v>104</v>
      </c>
      <c r="E155" s="121" t="s">
        <v>190</v>
      </c>
      <c r="F155" s="152" t="s">
        <v>191</v>
      </c>
      <c r="G155" s="123" t="s">
        <v>192</v>
      </c>
      <c r="H155" s="124">
        <v>0.25</v>
      </c>
      <c r="I155" s="150"/>
      <c r="J155" s="125">
        <f>ROUND(I155*H155,2)</f>
        <v>0</v>
      </c>
      <c r="K155" s="122" t="s">
        <v>108</v>
      </c>
      <c r="L155" s="22"/>
      <c r="M155" s="126" t="s">
        <v>1</v>
      </c>
      <c r="N155" s="127" t="s">
        <v>32</v>
      </c>
      <c r="O155" s="128">
        <v>45.420999999999999</v>
      </c>
      <c r="P155" s="128">
        <f>O155*H155</f>
        <v>11.35525</v>
      </c>
      <c r="Q155" s="128">
        <v>1.04853</v>
      </c>
      <c r="R155" s="128">
        <f>Q155*H155</f>
        <v>0.26213249999999999</v>
      </c>
      <c r="S155" s="128">
        <v>0</v>
      </c>
      <c r="T155" s="129">
        <f>S155*H155</f>
        <v>0</v>
      </c>
      <c r="AR155" s="130" t="s">
        <v>109</v>
      </c>
      <c r="AT155" s="130" t="s">
        <v>104</v>
      </c>
      <c r="AU155" s="130" t="s">
        <v>110</v>
      </c>
      <c r="AY155" s="12" t="s">
        <v>102</v>
      </c>
      <c r="BE155" s="131">
        <f>IF(N155="základná",J155,0)</f>
        <v>0</v>
      </c>
      <c r="BF155" s="131">
        <f>IF(N155="znížená",J155,0)</f>
        <v>0</v>
      </c>
      <c r="BG155" s="131">
        <f>IF(N155="zákl. prenesená",J155,0)</f>
        <v>0</v>
      </c>
      <c r="BH155" s="131">
        <f>IF(N155="zníž. prenesená",J155,0)</f>
        <v>0</v>
      </c>
      <c r="BI155" s="131">
        <f>IF(N155="nulová",J155,0)</f>
        <v>0</v>
      </c>
      <c r="BJ155" s="12" t="s">
        <v>110</v>
      </c>
      <c r="BK155" s="131">
        <f>ROUND(I155*H155,2)</f>
        <v>0</v>
      </c>
      <c r="BL155" s="12" t="s">
        <v>109</v>
      </c>
      <c r="BM155" s="130" t="s">
        <v>193</v>
      </c>
    </row>
    <row r="156" spans="2:65" s="1" customFormat="1" ht="24" customHeight="1" x14ac:dyDescent="0.2">
      <c r="B156" s="119"/>
      <c r="C156" s="120">
        <v>27</v>
      </c>
      <c r="D156" s="120" t="s">
        <v>104</v>
      </c>
      <c r="E156" s="121" t="s">
        <v>194</v>
      </c>
      <c r="F156" s="152" t="s">
        <v>195</v>
      </c>
      <c r="G156" s="123" t="s">
        <v>149</v>
      </c>
      <c r="H156" s="124">
        <v>20</v>
      </c>
      <c r="I156" s="150"/>
      <c r="J156" s="125">
        <f>ROUND(I156*H156,2)</f>
        <v>0</v>
      </c>
      <c r="K156" s="122" t="s">
        <v>108</v>
      </c>
      <c r="L156" s="22"/>
      <c r="M156" s="126" t="s">
        <v>1</v>
      </c>
      <c r="N156" s="127" t="s">
        <v>32</v>
      </c>
      <c r="O156" s="128">
        <v>1.099</v>
      </c>
      <c r="P156" s="128">
        <f>O156*H156</f>
        <v>21.98</v>
      </c>
      <c r="Q156" s="128">
        <v>0.60540000000000005</v>
      </c>
      <c r="R156" s="128">
        <f>Q156*H156</f>
        <v>12.108000000000001</v>
      </c>
      <c r="S156" s="128">
        <v>0</v>
      </c>
      <c r="T156" s="129">
        <f>S156*H156</f>
        <v>0</v>
      </c>
      <c r="AR156" s="130" t="s">
        <v>109</v>
      </c>
      <c r="AT156" s="130" t="s">
        <v>104</v>
      </c>
      <c r="AU156" s="130" t="s">
        <v>110</v>
      </c>
      <c r="AY156" s="12" t="s">
        <v>102</v>
      </c>
      <c r="BE156" s="131">
        <f>IF(N156="základná",J156,0)</f>
        <v>0</v>
      </c>
      <c r="BF156" s="131">
        <f>IF(N156="znížená",J156,0)</f>
        <v>0</v>
      </c>
      <c r="BG156" s="131">
        <f>IF(N156="zákl. prenesená",J156,0)</f>
        <v>0</v>
      </c>
      <c r="BH156" s="131">
        <f>IF(N156="zníž. prenesená",J156,0)</f>
        <v>0</v>
      </c>
      <c r="BI156" s="131">
        <f>IF(N156="nulová",J156,0)</f>
        <v>0</v>
      </c>
      <c r="BJ156" s="12" t="s">
        <v>110</v>
      </c>
      <c r="BK156" s="131">
        <f>ROUND(I156*H156,2)</f>
        <v>0</v>
      </c>
      <c r="BL156" s="12" t="s">
        <v>109</v>
      </c>
      <c r="BM156" s="130" t="s">
        <v>196</v>
      </c>
    </row>
    <row r="157" spans="2:65" s="10" customFormat="1" ht="22.9" customHeight="1" x14ac:dyDescent="0.2">
      <c r="B157" s="107"/>
      <c r="D157" s="108" t="s">
        <v>64</v>
      </c>
      <c r="E157" s="117" t="s">
        <v>197</v>
      </c>
      <c r="F157" s="117" t="s">
        <v>198</v>
      </c>
      <c r="J157" s="118">
        <f>SUM(J158:J163)</f>
        <v>0</v>
      </c>
      <c r="L157" s="107"/>
      <c r="M157" s="111"/>
      <c r="N157" s="112"/>
      <c r="O157" s="112"/>
      <c r="P157" s="113">
        <f>SUM(P158:P163)</f>
        <v>320.05491999999998</v>
      </c>
      <c r="Q157" s="112"/>
      <c r="R157" s="113">
        <f>SUM(R158:R163)</f>
        <v>423.99968999999999</v>
      </c>
      <c r="S157" s="112"/>
      <c r="T157" s="114">
        <f>SUM(T158:T163)</f>
        <v>0</v>
      </c>
      <c r="AR157" s="108" t="s">
        <v>71</v>
      </c>
      <c r="AT157" s="115" t="s">
        <v>64</v>
      </c>
      <c r="AU157" s="115" t="s">
        <v>71</v>
      </c>
      <c r="AY157" s="108" t="s">
        <v>102</v>
      </c>
      <c r="BK157" s="116">
        <f>SUM(BK158:BK163)</f>
        <v>0</v>
      </c>
    </row>
    <row r="158" spans="2:65" s="1" customFormat="1" ht="24" customHeight="1" x14ac:dyDescent="0.2">
      <c r="B158" s="119"/>
      <c r="C158" s="120">
        <v>28</v>
      </c>
      <c r="D158" s="120" t="s">
        <v>104</v>
      </c>
      <c r="E158" s="121" t="s">
        <v>199</v>
      </c>
      <c r="F158" s="122" t="s">
        <v>200</v>
      </c>
      <c r="G158" s="123" t="s">
        <v>149</v>
      </c>
      <c r="H158" s="124">
        <v>405</v>
      </c>
      <c r="I158" s="150"/>
      <c r="J158" s="125">
        <f t="shared" ref="J158:J163" si="10">ROUND(I158*H158,2)</f>
        <v>0</v>
      </c>
      <c r="K158" s="122" t="s">
        <v>108</v>
      </c>
      <c r="L158" s="22"/>
      <c r="M158" s="126" t="s">
        <v>1</v>
      </c>
      <c r="N158" s="127" t="s">
        <v>32</v>
      </c>
      <c r="O158" s="128">
        <v>2.112E-2</v>
      </c>
      <c r="P158" s="128">
        <f t="shared" ref="P158:P163" si="11">O158*H158</f>
        <v>8.5535999999999994</v>
      </c>
      <c r="Q158" s="128">
        <v>0.29160000000000003</v>
      </c>
      <c r="R158" s="128">
        <f t="shared" ref="R158:R163" si="12">Q158*H158</f>
        <v>118.09800000000001</v>
      </c>
      <c r="S158" s="128">
        <v>0</v>
      </c>
      <c r="T158" s="129">
        <f t="shared" ref="T158:T163" si="13">S158*H158</f>
        <v>0</v>
      </c>
      <c r="AR158" s="130" t="s">
        <v>109</v>
      </c>
      <c r="AT158" s="130" t="s">
        <v>104</v>
      </c>
      <c r="AU158" s="130" t="s">
        <v>110</v>
      </c>
      <c r="AY158" s="12" t="s">
        <v>102</v>
      </c>
      <c r="BE158" s="131">
        <f t="shared" ref="BE158:BE163" si="14">IF(N158="základná",J158,0)</f>
        <v>0</v>
      </c>
      <c r="BF158" s="131">
        <f t="shared" ref="BF158:BF163" si="15">IF(N158="znížená",J158,0)</f>
        <v>0</v>
      </c>
      <c r="BG158" s="131">
        <f t="shared" ref="BG158:BG163" si="16">IF(N158="zákl. prenesená",J158,0)</f>
        <v>0</v>
      </c>
      <c r="BH158" s="131">
        <f t="shared" ref="BH158:BH163" si="17">IF(N158="zníž. prenesená",J158,0)</f>
        <v>0</v>
      </c>
      <c r="BI158" s="131">
        <f t="shared" ref="BI158:BI163" si="18">IF(N158="nulová",J158,0)</f>
        <v>0</v>
      </c>
      <c r="BJ158" s="12" t="s">
        <v>110</v>
      </c>
      <c r="BK158" s="131">
        <f t="shared" ref="BK158:BK163" si="19">ROUND(I158*H158,2)</f>
        <v>0</v>
      </c>
      <c r="BL158" s="12" t="s">
        <v>109</v>
      </c>
      <c r="BM158" s="130" t="s">
        <v>201</v>
      </c>
    </row>
    <row r="159" spans="2:65" s="1" customFormat="1" ht="24" customHeight="1" x14ac:dyDescent="0.2">
      <c r="B159" s="119"/>
      <c r="C159" s="120">
        <v>29</v>
      </c>
      <c r="D159" s="120" t="s">
        <v>104</v>
      </c>
      <c r="E159" s="121" t="s">
        <v>202</v>
      </c>
      <c r="F159" s="122" t="s">
        <v>203</v>
      </c>
      <c r="G159" s="123" t="s">
        <v>149</v>
      </c>
      <c r="H159" s="124">
        <v>405</v>
      </c>
      <c r="I159" s="150"/>
      <c r="J159" s="125">
        <f t="shared" si="10"/>
        <v>0</v>
      </c>
      <c r="K159" s="122" t="s">
        <v>108</v>
      </c>
      <c r="L159" s="22"/>
      <c r="M159" s="126" t="s">
        <v>1</v>
      </c>
      <c r="N159" s="127" t="s">
        <v>32</v>
      </c>
      <c r="O159" s="128">
        <v>1.9120000000000002E-2</v>
      </c>
      <c r="P159" s="128">
        <f t="shared" si="11"/>
        <v>7.7436000000000007</v>
      </c>
      <c r="Q159" s="128">
        <v>8.0030000000000004E-2</v>
      </c>
      <c r="R159" s="128">
        <f t="shared" si="12"/>
        <v>32.412150000000004</v>
      </c>
      <c r="S159" s="128">
        <v>0</v>
      </c>
      <c r="T159" s="129">
        <f t="shared" si="13"/>
        <v>0</v>
      </c>
      <c r="AR159" s="130" t="s">
        <v>109</v>
      </c>
      <c r="AT159" s="130" t="s">
        <v>104</v>
      </c>
      <c r="AU159" s="130" t="s">
        <v>110</v>
      </c>
      <c r="AY159" s="12" t="s">
        <v>102</v>
      </c>
      <c r="BE159" s="131">
        <f t="shared" si="14"/>
        <v>0</v>
      </c>
      <c r="BF159" s="131">
        <f t="shared" si="15"/>
        <v>0</v>
      </c>
      <c r="BG159" s="131">
        <f t="shared" si="16"/>
        <v>0</v>
      </c>
      <c r="BH159" s="131">
        <f t="shared" si="17"/>
        <v>0</v>
      </c>
      <c r="BI159" s="131">
        <f t="shared" si="18"/>
        <v>0</v>
      </c>
      <c r="BJ159" s="12" t="s">
        <v>110</v>
      </c>
      <c r="BK159" s="131">
        <f t="shared" si="19"/>
        <v>0</v>
      </c>
      <c r="BL159" s="12" t="s">
        <v>109</v>
      </c>
      <c r="BM159" s="130" t="s">
        <v>204</v>
      </c>
    </row>
    <row r="160" spans="2:65" s="1" customFormat="1" ht="24" customHeight="1" x14ac:dyDescent="0.2">
      <c r="B160" s="119"/>
      <c r="C160" s="120">
        <v>30</v>
      </c>
      <c r="D160" s="120" t="s">
        <v>104</v>
      </c>
      <c r="E160" s="121" t="s">
        <v>205</v>
      </c>
      <c r="F160" s="122" t="s">
        <v>206</v>
      </c>
      <c r="G160" s="123" t="s">
        <v>149</v>
      </c>
      <c r="H160" s="124">
        <v>531</v>
      </c>
      <c r="I160" s="150"/>
      <c r="J160" s="125">
        <f t="shared" si="10"/>
        <v>0</v>
      </c>
      <c r="K160" s="122" t="s">
        <v>108</v>
      </c>
      <c r="L160" s="22"/>
      <c r="M160" s="126" t="s">
        <v>1</v>
      </c>
      <c r="N160" s="127" t="s">
        <v>32</v>
      </c>
      <c r="O160" s="128">
        <v>2.4119999999999999E-2</v>
      </c>
      <c r="P160" s="128">
        <f t="shared" si="11"/>
        <v>12.80772</v>
      </c>
      <c r="Q160" s="128">
        <v>0.27994000000000002</v>
      </c>
      <c r="R160" s="128">
        <f t="shared" si="12"/>
        <v>148.64814000000001</v>
      </c>
      <c r="S160" s="128">
        <v>0</v>
      </c>
      <c r="T160" s="129">
        <f t="shared" si="13"/>
        <v>0</v>
      </c>
      <c r="AR160" s="130" t="s">
        <v>109</v>
      </c>
      <c r="AT160" s="130" t="s">
        <v>104</v>
      </c>
      <c r="AU160" s="130" t="s">
        <v>110</v>
      </c>
      <c r="AY160" s="12" t="s">
        <v>102</v>
      </c>
      <c r="BE160" s="131">
        <f t="shared" si="14"/>
        <v>0</v>
      </c>
      <c r="BF160" s="131">
        <f t="shared" si="15"/>
        <v>0</v>
      </c>
      <c r="BG160" s="131">
        <f t="shared" si="16"/>
        <v>0</v>
      </c>
      <c r="BH160" s="131">
        <f t="shared" si="17"/>
        <v>0</v>
      </c>
      <c r="BI160" s="131">
        <f t="shared" si="18"/>
        <v>0</v>
      </c>
      <c r="BJ160" s="12" t="s">
        <v>110</v>
      </c>
      <c r="BK160" s="131">
        <f t="shared" si="19"/>
        <v>0</v>
      </c>
      <c r="BL160" s="12" t="s">
        <v>109</v>
      </c>
      <c r="BM160" s="130" t="s">
        <v>207</v>
      </c>
    </row>
    <row r="161" spans="2:65" s="1" customFormat="1" ht="24" customHeight="1" x14ac:dyDescent="0.2">
      <c r="B161" s="119"/>
      <c r="C161" s="120">
        <v>31</v>
      </c>
      <c r="D161" s="120" t="s">
        <v>104</v>
      </c>
      <c r="E161" s="121" t="s">
        <v>208</v>
      </c>
      <c r="F161" s="122" t="s">
        <v>209</v>
      </c>
      <c r="G161" s="123" t="s">
        <v>149</v>
      </c>
      <c r="H161" s="124">
        <v>10</v>
      </c>
      <c r="I161" s="150"/>
      <c r="J161" s="125">
        <f t="shared" si="10"/>
        <v>0</v>
      </c>
      <c r="K161" s="122" t="s">
        <v>108</v>
      </c>
      <c r="L161" s="22"/>
      <c r="M161" s="126" t="s">
        <v>1</v>
      </c>
      <c r="N161" s="127" t="s">
        <v>32</v>
      </c>
      <c r="O161" s="128">
        <v>0.17799999999999999</v>
      </c>
      <c r="P161" s="128">
        <f t="shared" si="11"/>
        <v>1.7799999999999998</v>
      </c>
      <c r="Q161" s="128">
        <v>0.45563999999999999</v>
      </c>
      <c r="R161" s="128">
        <f t="shared" si="12"/>
        <v>4.5564</v>
      </c>
      <c r="S161" s="128">
        <v>0</v>
      </c>
      <c r="T161" s="129">
        <f t="shared" si="13"/>
        <v>0</v>
      </c>
      <c r="AR161" s="130" t="s">
        <v>109</v>
      </c>
      <c r="AT161" s="130" t="s">
        <v>104</v>
      </c>
      <c r="AU161" s="130" t="s">
        <v>110</v>
      </c>
      <c r="AY161" s="12" t="s">
        <v>102</v>
      </c>
      <c r="BE161" s="131">
        <f t="shared" si="14"/>
        <v>0</v>
      </c>
      <c r="BF161" s="131">
        <f t="shared" si="15"/>
        <v>0</v>
      </c>
      <c r="BG161" s="131">
        <f t="shared" si="16"/>
        <v>0</v>
      </c>
      <c r="BH161" s="131">
        <f t="shared" si="17"/>
        <v>0</v>
      </c>
      <c r="BI161" s="131">
        <f t="shared" si="18"/>
        <v>0</v>
      </c>
      <c r="BJ161" s="12" t="s">
        <v>110</v>
      </c>
      <c r="BK161" s="131">
        <f t="shared" si="19"/>
        <v>0</v>
      </c>
      <c r="BL161" s="12" t="s">
        <v>109</v>
      </c>
      <c r="BM161" s="130" t="s">
        <v>210</v>
      </c>
    </row>
    <row r="162" spans="2:65" s="1" customFormat="1" ht="24" customHeight="1" x14ac:dyDescent="0.2">
      <c r="B162" s="119"/>
      <c r="C162" s="120">
        <v>32</v>
      </c>
      <c r="D162" s="120" t="s">
        <v>104</v>
      </c>
      <c r="E162" s="121" t="s">
        <v>211</v>
      </c>
      <c r="F162" s="122" t="s">
        <v>212</v>
      </c>
      <c r="G162" s="123" t="s">
        <v>149</v>
      </c>
      <c r="H162" s="124">
        <v>405</v>
      </c>
      <c r="I162" s="150"/>
      <c r="J162" s="125">
        <f t="shared" si="10"/>
        <v>0</v>
      </c>
      <c r="K162" s="122" t="s">
        <v>108</v>
      </c>
      <c r="L162" s="22"/>
      <c r="M162" s="126" t="s">
        <v>1</v>
      </c>
      <c r="N162" s="127" t="s">
        <v>32</v>
      </c>
      <c r="O162" s="128">
        <v>0.71399999999999997</v>
      </c>
      <c r="P162" s="128">
        <f t="shared" si="11"/>
        <v>289.16999999999996</v>
      </c>
      <c r="Q162" s="128">
        <v>0.16700000000000001</v>
      </c>
      <c r="R162" s="128">
        <f t="shared" si="12"/>
        <v>67.635000000000005</v>
      </c>
      <c r="S162" s="128">
        <v>0</v>
      </c>
      <c r="T162" s="129">
        <f t="shared" si="13"/>
        <v>0</v>
      </c>
      <c r="AR162" s="130" t="s">
        <v>109</v>
      </c>
      <c r="AT162" s="130" t="s">
        <v>104</v>
      </c>
      <c r="AU162" s="130" t="s">
        <v>110</v>
      </c>
      <c r="AY162" s="12" t="s">
        <v>102</v>
      </c>
      <c r="BE162" s="131">
        <f t="shared" si="14"/>
        <v>0</v>
      </c>
      <c r="BF162" s="131">
        <f t="shared" si="15"/>
        <v>0</v>
      </c>
      <c r="BG162" s="131">
        <f t="shared" si="16"/>
        <v>0</v>
      </c>
      <c r="BH162" s="131">
        <f t="shared" si="17"/>
        <v>0</v>
      </c>
      <c r="BI162" s="131">
        <f t="shared" si="18"/>
        <v>0</v>
      </c>
      <c r="BJ162" s="12" t="s">
        <v>110</v>
      </c>
      <c r="BK162" s="131">
        <f t="shared" si="19"/>
        <v>0</v>
      </c>
      <c r="BL162" s="12" t="s">
        <v>109</v>
      </c>
      <c r="BM162" s="130" t="s">
        <v>213</v>
      </c>
    </row>
    <row r="163" spans="2:65" s="1" customFormat="1" ht="24" customHeight="1" x14ac:dyDescent="0.2">
      <c r="B163" s="119"/>
      <c r="C163" s="132">
        <v>33</v>
      </c>
      <c r="D163" s="132" t="s">
        <v>176</v>
      </c>
      <c r="E163" s="133" t="s">
        <v>214</v>
      </c>
      <c r="F163" s="134" t="s">
        <v>215</v>
      </c>
      <c r="G163" s="135" t="s">
        <v>149</v>
      </c>
      <c r="H163" s="136">
        <v>405</v>
      </c>
      <c r="I163" s="151"/>
      <c r="J163" s="137">
        <f t="shared" si="10"/>
        <v>0</v>
      </c>
      <c r="K163" s="134" t="s">
        <v>108</v>
      </c>
      <c r="L163" s="138"/>
      <c r="M163" s="139" t="s">
        <v>1</v>
      </c>
      <c r="N163" s="140" t="s">
        <v>32</v>
      </c>
      <c r="O163" s="128">
        <v>0</v>
      </c>
      <c r="P163" s="128">
        <f t="shared" si="11"/>
        <v>0</v>
      </c>
      <c r="Q163" s="128">
        <v>0.13</v>
      </c>
      <c r="R163" s="128">
        <f t="shared" si="12"/>
        <v>52.65</v>
      </c>
      <c r="S163" s="128">
        <v>0</v>
      </c>
      <c r="T163" s="129">
        <f t="shared" si="13"/>
        <v>0</v>
      </c>
      <c r="AR163" s="130" t="s">
        <v>179</v>
      </c>
      <c r="AT163" s="130" t="s">
        <v>176</v>
      </c>
      <c r="AU163" s="130" t="s">
        <v>110</v>
      </c>
      <c r="AY163" s="12" t="s">
        <v>102</v>
      </c>
      <c r="BE163" s="131">
        <f t="shared" si="14"/>
        <v>0</v>
      </c>
      <c r="BF163" s="131">
        <f t="shared" si="15"/>
        <v>0</v>
      </c>
      <c r="BG163" s="131">
        <f t="shared" si="16"/>
        <v>0</v>
      </c>
      <c r="BH163" s="131">
        <f t="shared" si="17"/>
        <v>0</v>
      </c>
      <c r="BI163" s="131">
        <f t="shared" si="18"/>
        <v>0</v>
      </c>
      <c r="BJ163" s="12" t="s">
        <v>110</v>
      </c>
      <c r="BK163" s="131">
        <f t="shared" si="19"/>
        <v>0</v>
      </c>
      <c r="BL163" s="12" t="s">
        <v>109</v>
      </c>
      <c r="BM163" s="130" t="s">
        <v>216</v>
      </c>
    </row>
    <row r="164" spans="2:65" s="10" customFormat="1" ht="22.9" customHeight="1" x14ac:dyDescent="0.2">
      <c r="B164" s="107"/>
      <c r="D164" s="108" t="s">
        <v>64</v>
      </c>
      <c r="E164" s="117" t="s">
        <v>217</v>
      </c>
      <c r="F164" s="117" t="s">
        <v>218</v>
      </c>
      <c r="J164" s="118">
        <f>SUM(J165:J168)</f>
        <v>0</v>
      </c>
      <c r="L164" s="107"/>
      <c r="M164" s="111"/>
      <c r="N164" s="112"/>
      <c r="O164" s="112"/>
      <c r="P164" s="113">
        <f>SUM(P165:P168)</f>
        <v>73.344000000000008</v>
      </c>
      <c r="Q164" s="112"/>
      <c r="R164" s="113">
        <f>SUM(R165:R168)</f>
        <v>67.390560000000008</v>
      </c>
      <c r="S164" s="112"/>
      <c r="T164" s="114">
        <f>SUM(T165:T168)</f>
        <v>0</v>
      </c>
      <c r="AR164" s="108" t="s">
        <v>71</v>
      </c>
      <c r="AT164" s="115" t="s">
        <v>64</v>
      </c>
      <c r="AU164" s="115" t="s">
        <v>71</v>
      </c>
      <c r="AY164" s="108" t="s">
        <v>102</v>
      </c>
      <c r="BK164" s="116">
        <f>SUM(BK165:BK168)</f>
        <v>0</v>
      </c>
    </row>
    <row r="165" spans="2:65" s="1" customFormat="1" ht="36" customHeight="1" x14ac:dyDescent="0.2">
      <c r="B165" s="119"/>
      <c r="C165" s="120">
        <v>34</v>
      </c>
      <c r="D165" s="120" t="s">
        <v>104</v>
      </c>
      <c r="E165" s="121" t="s">
        <v>219</v>
      </c>
      <c r="F165" s="122" t="s">
        <v>220</v>
      </c>
      <c r="G165" s="123" t="s">
        <v>174</v>
      </c>
      <c r="H165" s="124">
        <v>544</v>
      </c>
      <c r="I165" s="150"/>
      <c r="J165" s="125">
        <f>ROUND(I165*H165,2)</f>
        <v>0</v>
      </c>
      <c r="K165" s="122" t="s">
        <v>108</v>
      </c>
      <c r="L165" s="22"/>
      <c r="M165" s="126" t="s">
        <v>1</v>
      </c>
      <c r="N165" s="127" t="s">
        <v>32</v>
      </c>
      <c r="O165" s="128">
        <v>0.13200000000000001</v>
      </c>
      <c r="P165" s="128">
        <f>O165*H165</f>
        <v>71.808000000000007</v>
      </c>
      <c r="Q165" s="128">
        <v>9.8530000000000006E-2</v>
      </c>
      <c r="R165" s="128">
        <f>Q165*H165</f>
        <v>53.600320000000004</v>
      </c>
      <c r="S165" s="128">
        <v>0</v>
      </c>
      <c r="T165" s="129">
        <f>S165*H165</f>
        <v>0</v>
      </c>
      <c r="AR165" s="130" t="s">
        <v>109</v>
      </c>
      <c r="AT165" s="130" t="s">
        <v>104</v>
      </c>
      <c r="AU165" s="130" t="s">
        <v>110</v>
      </c>
      <c r="AY165" s="12" t="s">
        <v>102</v>
      </c>
      <c r="BE165" s="131">
        <f>IF(N165="základná",J165,0)</f>
        <v>0</v>
      </c>
      <c r="BF165" s="131">
        <f>IF(N165="znížená",J165,0)</f>
        <v>0</v>
      </c>
      <c r="BG165" s="131">
        <f>IF(N165="zákl. prenesená",J165,0)</f>
        <v>0</v>
      </c>
      <c r="BH165" s="131">
        <f>IF(N165="zníž. prenesená",J165,0)</f>
        <v>0</v>
      </c>
      <c r="BI165" s="131">
        <f>IF(N165="nulová",J165,0)</f>
        <v>0</v>
      </c>
      <c r="BJ165" s="12" t="s">
        <v>110</v>
      </c>
      <c r="BK165" s="131">
        <f>ROUND(I165*H165,2)</f>
        <v>0</v>
      </c>
      <c r="BL165" s="12" t="s">
        <v>109</v>
      </c>
      <c r="BM165" s="130" t="s">
        <v>221</v>
      </c>
    </row>
    <row r="166" spans="2:65" s="1" customFormat="1" ht="24" customHeight="1" x14ac:dyDescent="0.2">
      <c r="B166" s="119"/>
      <c r="C166" s="132">
        <v>35</v>
      </c>
      <c r="D166" s="132" t="s">
        <v>176</v>
      </c>
      <c r="E166" s="133" t="s">
        <v>222</v>
      </c>
      <c r="F166" s="134" t="s">
        <v>239</v>
      </c>
      <c r="G166" s="135" t="s">
        <v>223</v>
      </c>
      <c r="H166" s="136">
        <v>544</v>
      </c>
      <c r="I166" s="151"/>
      <c r="J166" s="137">
        <f>ROUND(I166*H166,2)</f>
        <v>0</v>
      </c>
      <c r="K166" s="134" t="s">
        <v>108</v>
      </c>
      <c r="L166" s="138"/>
      <c r="M166" s="139" t="s">
        <v>1</v>
      </c>
      <c r="N166" s="140" t="s">
        <v>32</v>
      </c>
      <c r="O166" s="128">
        <v>0</v>
      </c>
      <c r="P166" s="128">
        <f>O166*H166</f>
        <v>0</v>
      </c>
      <c r="Q166" s="128">
        <v>2.3E-2</v>
      </c>
      <c r="R166" s="128">
        <f>Q166*H166</f>
        <v>12.512</v>
      </c>
      <c r="S166" s="128">
        <v>0</v>
      </c>
      <c r="T166" s="129">
        <f>S166*H166</f>
        <v>0</v>
      </c>
      <c r="AR166" s="130" t="s">
        <v>179</v>
      </c>
      <c r="AT166" s="130" t="s">
        <v>176</v>
      </c>
      <c r="AU166" s="130" t="s">
        <v>110</v>
      </c>
      <c r="AY166" s="12" t="s">
        <v>102</v>
      </c>
      <c r="BE166" s="131">
        <f>IF(N166="základná",J166,0)</f>
        <v>0</v>
      </c>
      <c r="BF166" s="131">
        <f>IF(N166="znížená",J166,0)</f>
        <v>0</v>
      </c>
      <c r="BG166" s="131">
        <f>IF(N166="zákl. prenesená",J166,0)</f>
        <v>0</v>
      </c>
      <c r="BH166" s="131">
        <f>IF(N166="zníž. prenesená",J166,0)</f>
        <v>0</v>
      </c>
      <c r="BI166" s="131">
        <f>IF(N166="nulová",J166,0)</f>
        <v>0</v>
      </c>
      <c r="BJ166" s="12" t="s">
        <v>110</v>
      </c>
      <c r="BK166" s="131">
        <f>ROUND(I166*H166,2)</f>
        <v>0</v>
      </c>
      <c r="BL166" s="12" t="s">
        <v>109</v>
      </c>
      <c r="BM166" s="130" t="s">
        <v>224</v>
      </c>
    </row>
    <row r="167" spans="2:65" s="1" customFormat="1" ht="24" customHeight="1" x14ac:dyDescent="0.2">
      <c r="B167" s="119"/>
      <c r="C167" s="120">
        <v>36</v>
      </c>
      <c r="D167" s="120" t="s">
        <v>104</v>
      </c>
      <c r="E167" s="121" t="s">
        <v>225</v>
      </c>
      <c r="F167" s="122" t="s">
        <v>226</v>
      </c>
      <c r="G167" s="123" t="s">
        <v>174</v>
      </c>
      <c r="H167" s="124">
        <v>6</v>
      </c>
      <c r="I167" s="150"/>
      <c r="J167" s="125">
        <f>ROUND(I167*H167,2)</f>
        <v>0</v>
      </c>
      <c r="K167" s="122" t="s">
        <v>108</v>
      </c>
      <c r="L167" s="22"/>
      <c r="M167" s="126" t="s">
        <v>1</v>
      </c>
      <c r="N167" s="127" t="s">
        <v>32</v>
      </c>
      <c r="O167" s="128">
        <v>0.25600000000000001</v>
      </c>
      <c r="P167" s="128">
        <f>O167*H167</f>
        <v>1.536</v>
      </c>
      <c r="Q167" s="128">
        <v>0.16503999999999999</v>
      </c>
      <c r="R167" s="128">
        <f>Q167*H167</f>
        <v>0.99024000000000001</v>
      </c>
      <c r="S167" s="128">
        <v>0</v>
      </c>
      <c r="T167" s="129">
        <f>S167*H167</f>
        <v>0</v>
      </c>
      <c r="AR167" s="130" t="s">
        <v>109</v>
      </c>
      <c r="AT167" s="130" t="s">
        <v>104</v>
      </c>
      <c r="AU167" s="130" t="s">
        <v>110</v>
      </c>
      <c r="AY167" s="12" t="s">
        <v>102</v>
      </c>
      <c r="BE167" s="131">
        <f>IF(N167="základná",J167,0)</f>
        <v>0</v>
      </c>
      <c r="BF167" s="131">
        <f>IF(N167="znížená",J167,0)</f>
        <v>0</v>
      </c>
      <c r="BG167" s="131">
        <f>IF(N167="zákl. prenesená",J167,0)</f>
        <v>0</v>
      </c>
      <c r="BH167" s="131">
        <f>IF(N167="zníž. prenesená",J167,0)</f>
        <v>0</v>
      </c>
      <c r="BI167" s="131">
        <f>IF(N167="nulová",J167,0)</f>
        <v>0</v>
      </c>
      <c r="BJ167" s="12" t="s">
        <v>110</v>
      </c>
      <c r="BK167" s="131">
        <f>ROUND(I167*H167,2)</f>
        <v>0</v>
      </c>
      <c r="BL167" s="12" t="s">
        <v>109</v>
      </c>
      <c r="BM167" s="130" t="s">
        <v>227</v>
      </c>
    </row>
    <row r="168" spans="2:65" s="1" customFormat="1" ht="24" customHeight="1" x14ac:dyDescent="0.2">
      <c r="B168" s="119"/>
      <c r="C168" s="132">
        <v>37</v>
      </c>
      <c r="D168" s="132" t="s">
        <v>176</v>
      </c>
      <c r="E168" s="133" t="s">
        <v>228</v>
      </c>
      <c r="F168" s="134" t="s">
        <v>240</v>
      </c>
      <c r="G168" s="135" t="s">
        <v>223</v>
      </c>
      <c r="H168" s="136">
        <v>6</v>
      </c>
      <c r="I168" s="151"/>
      <c r="J168" s="137">
        <f>ROUND(I168*H168,2)</f>
        <v>0</v>
      </c>
      <c r="K168" s="134" t="s">
        <v>108</v>
      </c>
      <c r="L168" s="138"/>
      <c r="M168" s="139" t="s">
        <v>1</v>
      </c>
      <c r="N168" s="140" t="s">
        <v>32</v>
      </c>
      <c r="O168" s="128">
        <v>0</v>
      </c>
      <c r="P168" s="128">
        <f>O168*H168</f>
        <v>0</v>
      </c>
      <c r="Q168" s="128">
        <v>4.8000000000000001E-2</v>
      </c>
      <c r="R168" s="128">
        <f>Q168*H168</f>
        <v>0.28800000000000003</v>
      </c>
      <c r="S168" s="128">
        <v>0</v>
      </c>
      <c r="T168" s="129">
        <f>S168*H168</f>
        <v>0</v>
      </c>
      <c r="AR168" s="130" t="s">
        <v>179</v>
      </c>
      <c r="AT168" s="130" t="s">
        <v>176</v>
      </c>
      <c r="AU168" s="130" t="s">
        <v>110</v>
      </c>
      <c r="AY168" s="12" t="s">
        <v>102</v>
      </c>
      <c r="BE168" s="131">
        <f>IF(N168="základná",J168,0)</f>
        <v>0</v>
      </c>
      <c r="BF168" s="131">
        <f>IF(N168="znížená",J168,0)</f>
        <v>0</v>
      </c>
      <c r="BG168" s="131">
        <f>IF(N168="zákl. prenesená",J168,0)</f>
        <v>0</v>
      </c>
      <c r="BH168" s="131">
        <f>IF(N168="zníž. prenesená",J168,0)</f>
        <v>0</v>
      </c>
      <c r="BI168" s="131">
        <f>IF(N168="nulová",J168,0)</f>
        <v>0</v>
      </c>
      <c r="BJ168" s="12" t="s">
        <v>110</v>
      </c>
      <c r="BK168" s="131">
        <f>ROUND(I168*H168,2)</f>
        <v>0</v>
      </c>
      <c r="BL168" s="12" t="s">
        <v>109</v>
      </c>
      <c r="BM168" s="130" t="s">
        <v>229</v>
      </c>
    </row>
    <row r="169" spans="2:65" s="10" customFormat="1" ht="22.9" customHeight="1" x14ac:dyDescent="0.2">
      <c r="B169" s="107"/>
      <c r="D169" s="108" t="s">
        <v>64</v>
      </c>
      <c r="E169" s="117" t="s">
        <v>230</v>
      </c>
      <c r="F169" s="117" t="s">
        <v>231</v>
      </c>
      <c r="J169" s="118">
        <f>SUM(J170)</f>
        <v>0</v>
      </c>
      <c r="L169" s="107"/>
      <c r="M169" s="111"/>
      <c r="N169" s="112"/>
      <c r="O169" s="112"/>
      <c r="P169" s="113">
        <f>P170</f>
        <v>230.298</v>
      </c>
      <c r="Q169" s="112"/>
      <c r="R169" s="113">
        <f>R170</f>
        <v>0</v>
      </c>
      <c r="S169" s="112"/>
      <c r="T169" s="114">
        <f>T170</f>
        <v>0</v>
      </c>
      <c r="AR169" s="108" t="s">
        <v>71</v>
      </c>
      <c r="AT169" s="115" t="s">
        <v>64</v>
      </c>
      <c r="AU169" s="115" t="s">
        <v>71</v>
      </c>
      <c r="AY169" s="108" t="s">
        <v>102</v>
      </c>
      <c r="BK169" s="116">
        <f>BK170</f>
        <v>0</v>
      </c>
    </row>
    <row r="170" spans="2:65" s="1" customFormat="1" ht="24" customHeight="1" x14ac:dyDescent="0.2">
      <c r="B170" s="119"/>
      <c r="C170" s="120">
        <v>38</v>
      </c>
      <c r="D170" s="120" t="s">
        <v>104</v>
      </c>
      <c r="E170" s="121" t="s">
        <v>232</v>
      </c>
      <c r="F170" s="122" t="s">
        <v>233</v>
      </c>
      <c r="G170" s="123" t="s">
        <v>192</v>
      </c>
      <c r="H170" s="124">
        <v>586</v>
      </c>
      <c r="I170" s="150"/>
      <c r="J170" s="125">
        <f>ROUND(I170*H170,2)</f>
        <v>0</v>
      </c>
      <c r="K170" s="122" t="s">
        <v>108</v>
      </c>
      <c r="L170" s="22"/>
      <c r="M170" s="141" t="s">
        <v>1</v>
      </c>
      <c r="N170" s="142" t="s">
        <v>32</v>
      </c>
      <c r="O170" s="143">
        <v>0.39300000000000002</v>
      </c>
      <c r="P170" s="143">
        <f>O170*H170</f>
        <v>230.298</v>
      </c>
      <c r="Q170" s="143">
        <v>0</v>
      </c>
      <c r="R170" s="143">
        <f>Q170*H170</f>
        <v>0</v>
      </c>
      <c r="S170" s="143">
        <v>0</v>
      </c>
      <c r="T170" s="144">
        <f>S170*H170</f>
        <v>0</v>
      </c>
      <c r="AR170" s="130" t="s">
        <v>109</v>
      </c>
      <c r="AT170" s="130" t="s">
        <v>104</v>
      </c>
      <c r="AU170" s="130" t="s">
        <v>110</v>
      </c>
      <c r="AY170" s="12" t="s">
        <v>102</v>
      </c>
      <c r="BE170" s="131">
        <f>IF(N170="základná",J170,0)</f>
        <v>0</v>
      </c>
      <c r="BF170" s="131">
        <f>IF(N170="znížená",J170,0)</f>
        <v>0</v>
      </c>
      <c r="BG170" s="131">
        <f>IF(N170="zákl. prenesená",J170,0)</f>
        <v>0</v>
      </c>
      <c r="BH170" s="131">
        <f>IF(N170="zníž. prenesená",J170,0)</f>
        <v>0</v>
      </c>
      <c r="BI170" s="131">
        <f>IF(N170="nulová",J170,0)</f>
        <v>0</v>
      </c>
      <c r="BJ170" s="12" t="s">
        <v>110</v>
      </c>
      <c r="BK170" s="131">
        <f>ROUND(I170*H170,2)</f>
        <v>0</v>
      </c>
      <c r="BL170" s="12" t="s">
        <v>109</v>
      </c>
      <c r="BM170" s="130" t="s">
        <v>234</v>
      </c>
    </row>
    <row r="171" spans="2:65" s="1" customFormat="1" ht="6.95" customHeight="1" x14ac:dyDescent="0.2">
      <c r="B171" s="34"/>
      <c r="C171" s="35"/>
      <c r="D171" s="35"/>
      <c r="E171" s="35"/>
      <c r="F171" s="35"/>
      <c r="G171" s="35"/>
      <c r="H171" s="35"/>
      <c r="I171" s="35"/>
      <c r="J171" s="35"/>
      <c r="K171" s="35"/>
      <c r="L171" s="22"/>
    </row>
  </sheetData>
  <autoFilter ref="C123:K170" xr:uid="{00000000-0009-0000-0000-000001000000}"/>
  <mergeCells count="16">
    <mergeCell ref="F120:H120"/>
    <mergeCell ref="F121:H121"/>
    <mergeCell ref="E87:H87"/>
    <mergeCell ref="E114:H114"/>
    <mergeCell ref="E116:H116"/>
    <mergeCell ref="L2:V2"/>
    <mergeCell ref="E7:H7"/>
    <mergeCell ref="E9:H9"/>
    <mergeCell ref="E18:H18"/>
    <mergeCell ref="E27:H27"/>
    <mergeCell ref="E21:H21"/>
    <mergeCell ref="E85:H85"/>
    <mergeCell ref="E15:H15"/>
    <mergeCell ref="E24:H24"/>
    <mergeCell ref="F92:H92"/>
    <mergeCell ref="F91:H91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30.1 - Chodník JKB</vt:lpstr>
      <vt:lpstr>'30.1 - Chodník JKB'!Názvy_tlače</vt:lpstr>
      <vt:lpstr>'Rekapitulácia stavby'!Názvy_tlače</vt:lpstr>
      <vt:lpstr>'30.1 - Chodník JKB'!Oblasť_tlače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Ivanecky Jozef</dc:creator>
  <cp:lastModifiedBy>Vladko</cp:lastModifiedBy>
  <cp:lastPrinted>2019-09-17T11:42:18Z</cp:lastPrinted>
  <dcterms:created xsi:type="dcterms:W3CDTF">2019-03-28T14:01:01Z</dcterms:created>
  <dcterms:modified xsi:type="dcterms:W3CDTF">2019-10-07T23:45:11Z</dcterms:modified>
</cp:coreProperties>
</file>